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F1" sheetId="1" r:id="rId1"/>
    <sheet name="d" sheetId="2" state="hidden" r:id="rId2"/>
    <sheet name="PRESENTACION" sheetId="3" r:id="rId3"/>
    <sheet name="ING" sheetId="4" r:id="rId4"/>
    <sheet name="GASTO G." sheetId="5" r:id="rId5"/>
    <sheet name="VARIACION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<sst xmlns="http://schemas.openxmlformats.org/spreadsheetml/2006/main" count="1869" uniqueCount="588">
  <si>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</si>
  <si>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</si>
  <si>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</si>
  <si>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</si>
  <si>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</si>
  <si>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</si>
  <si>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</si>
  <si>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</si>
  <si>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</si>
  <si>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</si>
  <si>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</si>
  <si>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</si>
  <si>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</si>
  <si>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</si>
  <si>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</si>
  <si>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</si>
  <si>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</si>
  <si>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</si>
  <si>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</si>
  <si>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</si>
  <si>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</si>
  <si>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</si>
  <si>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</si>
  <si>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</si>
  <si>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</si>
  <si>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</si>
  <si>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</si>
  <si>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</si>
  <si>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</si>
  <si>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</si>
  <si>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</si>
  <si>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</si>
  <si>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</si>
  <si>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</si>
  <si>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</si>
  <si>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</si>
  <si>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</si>
  <si>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</si>
  <si>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</si>
  <si>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</si>
  <si>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</si>
  <si>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</si>
  <si>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</si>
  <si>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</si>
  <si>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</si>
  <si>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</si>
  <si>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</si>
  <si>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</si>
  <si>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</si>
  <si>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</si>
  <si>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</si>
  <si>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</si>
  <si>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Presupuesto  2012</t>
  </si>
  <si>
    <t>EJECUCIONES</t>
  </si>
  <si>
    <t>TRANSFERENCIAS CORRIENTES</t>
  </si>
  <si>
    <t>0100</t>
  </si>
  <si>
    <t>0104</t>
  </si>
  <si>
    <t>SUBTOTAL</t>
  </si>
  <si>
    <t>DE LAS EMPRESAS PUBLICAS NO FINANCIERAS</t>
  </si>
  <si>
    <t>9998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</si>
  <si>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</si>
  <si>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</si>
  <si>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</si>
  <si>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</si>
  <si>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</si>
  <si>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</si>
  <si>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</si>
  <si>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</si>
  <si>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</si>
  <si>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</si>
  <si>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</si>
  <si>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</si>
  <si>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</si>
  <si>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</si>
  <si>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</si>
  <si>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</si>
  <si>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</si>
  <si>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</si>
  <si>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</si>
  <si>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</si>
  <si>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</si>
  <si>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</si>
  <si>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</si>
  <si>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</si>
  <si>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</si>
  <si>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</si>
  <si>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</si>
  <si>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</si>
  <si>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</si>
  <si>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</si>
  <si>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</si>
  <si>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</si>
  <si>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</si>
  <si>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</si>
  <si>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</si>
  <si>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</si>
  <si>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</si>
  <si>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</si>
  <si>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</si>
  <si>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</si>
  <si>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</si>
  <si>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</si>
  <si>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</si>
  <si>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</si>
  <si>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</si>
  <si>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</si>
  <si>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</si>
  <si>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</si>
  <si>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</si>
  <si>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</si>
  <si>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</si>
  <si>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</si>
  <si>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</si>
  <si>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</si>
  <si>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</si>
  <si>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</si>
  <si>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</si>
  <si>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</si>
  <si>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</si>
  <si>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</si>
  <si>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</si>
  <si>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</si>
  <si>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</si>
  <si>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</si>
  <si>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</si>
  <si>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</si>
  <si>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</si>
  <si>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</si>
  <si>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</si>
  <si>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</si>
  <si>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</si>
  <si>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</si>
  <si>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</si>
  <si>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</si>
  <si>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</si>
  <si>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</si>
  <si>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</si>
  <si>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</si>
  <si>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</si>
  <si>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</si>
  <si>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</si>
  <si>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</si>
  <si>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</si>
  <si>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</si>
  <si>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</si>
  <si>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</si>
  <si>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</si>
  <si>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</si>
  <si>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</si>
  <si>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</si>
  <si>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</si>
  <si>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</si>
  <si>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</si>
  <si>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</si>
  <si>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</si>
  <si>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</si>
  <si>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</si>
  <si>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</si>
  <si>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</si>
  <si>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</si>
  <si>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</si>
  <si>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</si>
  <si>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</si>
  <si>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</si>
  <si>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</si>
  <si>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</si>
  <si>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</si>
  <si>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 xml:space="preserve"> VACACIONES</t>
  </si>
  <si>
    <t>2.1.2.2.02</t>
  </si>
  <si>
    <t xml:space="preserve"> COMPENSACIONES HORAS EXTRAS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</si>
  <si>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</si>
  <si>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</si>
  <si>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</si>
  <si>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</si>
  <si>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</si>
  <si>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</si>
  <si>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</si>
  <si>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</si>
  <si>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</si>
  <si>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</si>
  <si>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</si>
  <si>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</si>
  <si>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</si>
  <si>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</si>
  <si>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</si>
  <si>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</si>
  <si>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</si>
  <si>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</si>
  <si>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</si>
  <si>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</si>
  <si>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</si>
  <si>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</si>
  <si>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</si>
  <si>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</si>
  <si>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</si>
  <si>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</si>
  <si>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</si>
  <si>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</si>
  <si>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</si>
  <si>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</si>
  <si>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</si>
  <si>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</si>
  <si>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</si>
  <si>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</si>
  <si>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</si>
  <si>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</si>
  <si>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</si>
  <si>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</si>
  <si>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</si>
  <si>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</si>
  <si>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</si>
  <si>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</si>
  <si>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</si>
  <si>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</si>
  <si>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</si>
  <si>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</si>
  <si>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</si>
  <si>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</si>
  <si>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</si>
  <si>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</si>
  <si>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</si>
  <si>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</si>
  <si>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</si>
  <si>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</si>
  <si>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</si>
  <si>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</si>
  <si>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</si>
  <si>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</si>
  <si>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</si>
  <si>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</si>
  <si>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</si>
  <si>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</si>
  <si>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</si>
  <si>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</si>
  <si>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</si>
  <si>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</si>
  <si>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</si>
  <si>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</si>
  <si>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</si>
  <si>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</si>
  <si>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</si>
  <si>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</si>
  <si>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</si>
  <si>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</si>
  <si>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</si>
  <si>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</si>
  <si>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</si>
  <si>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</si>
  <si>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</si>
  <si>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</si>
  <si>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</si>
  <si>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</si>
  <si>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</si>
  <si>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</si>
  <si>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</si>
  <si>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</si>
  <si>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</si>
  <si>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</si>
  <si>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</si>
  <si>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</si>
  <si>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</si>
  <si>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</si>
  <si>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</si>
  <si>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</si>
  <si>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</si>
  <si>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</si>
  <si>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</si>
  <si>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</si>
  <si>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</si>
  <si>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</si>
  <si>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</si>
  <si>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</si>
  <si>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</si>
  <si>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</si>
  <si>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</si>
  <si>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</si>
  <si>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</si>
  <si>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</si>
  <si>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</si>
  <si>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</si>
  <si>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</si>
  <si>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</si>
  <si>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</si>
  <si>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</si>
  <si>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</si>
  <si>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</si>
  <si>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</si>
  <si>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</si>
  <si>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</si>
  <si>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</si>
  <si>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</si>
  <si>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</si>
  <si>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</si>
  <si>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</si>
  <si>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</si>
  <si>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</si>
  <si>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</si>
  <si>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</si>
  <si>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</si>
  <si>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</si>
  <si>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</si>
  <si>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</si>
  <si>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</si>
  <si>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</si>
  <si>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</si>
  <si>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</si>
  <si>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</si>
  <si>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</si>
  <si>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</si>
  <si>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</si>
  <si>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</si>
  <si>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</si>
  <si>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</si>
  <si>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</si>
  <si>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</si>
  <si>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</si>
  <si>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</si>
  <si>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</si>
  <si>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</si>
  <si>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</si>
  <si>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</si>
  <si>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</si>
  <si>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</si>
  <si>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</si>
  <si>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</si>
  <si>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</si>
  <si>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</si>
  <si>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</si>
  <si>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</si>
  <si>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</si>
  <si>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</si>
  <si>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</si>
  <si>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</si>
  <si>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</si>
  <si>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</si>
  <si>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</si>
  <si>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</si>
  <si>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</si>
  <si>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</si>
  <si>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</si>
  <si>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</si>
  <si>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</si>
  <si>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</si>
  <si>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</si>
  <si>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</si>
  <si>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</si>
  <si>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</si>
  <si>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</si>
  <si>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</si>
  <si>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</si>
  <si>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</si>
  <si>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</si>
  <si>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</si>
  <si>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</si>
  <si>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</si>
  <si>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</si>
  <si>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</si>
  <si>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</si>
  <si>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</si>
  <si>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</si>
  <si>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</si>
  <si>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</si>
  <si>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</si>
  <si>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</si>
  <si>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</si>
  <si>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</si>
  <si>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</si>
  <si>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</si>
  <si>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</si>
  <si>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</si>
  <si>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</si>
  <si>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</si>
  <si>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</si>
  <si>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</si>
  <si>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</si>
  <si>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</si>
  <si>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</si>
  <si>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</si>
  <si>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</si>
  <si>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</si>
  <si>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</si>
  <si>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</si>
  <si>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</si>
  <si>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</si>
  <si>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</si>
  <si>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</si>
  <si>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</si>
  <si>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</si>
  <si>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</si>
  <si>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</si>
  <si>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</si>
  <si>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</si>
  <si>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</si>
  <si>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</si>
  <si>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</si>
  <si>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</si>
  <si>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</si>
  <si>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</si>
  <si>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</si>
  <si>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</si>
  <si>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</si>
  <si>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</si>
  <si>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</si>
  <si>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</si>
  <si>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</si>
  <si>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</si>
  <si>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</si>
  <si>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</si>
  <si>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</si>
  <si>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</si>
  <si>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</si>
  <si>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</si>
  <si>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</si>
  <si>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</si>
  <si>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</si>
  <si>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</si>
  <si>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</si>
  <si>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</si>
  <si>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</si>
  <si>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</si>
  <si>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</si>
  <si>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</si>
  <si>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</si>
  <si>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</si>
  <si>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</si>
  <si>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</si>
  <si>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</si>
  <si>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</si>
  <si>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</si>
  <si>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</si>
  <si>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</si>
  <si>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</si>
  <si>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</si>
  <si>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</si>
  <si>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</si>
  <si>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</si>
  <si>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</si>
  <si>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</si>
  <si>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</si>
  <si>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</si>
  <si>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</si>
  <si>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</si>
  <si>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</si>
  <si>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</si>
  <si>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</si>
  <si>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</si>
  <si>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</si>
  <si>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 xml:space="preserve"> Maquinarias y Equipos de Producción </t>
  </si>
  <si>
    <t xml:space="preserve"> Equipos de Comunicación y Señalamiento 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</si>
  <si>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</si>
  <si>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</si>
  <si>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</si>
  <si>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</si>
  <si>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</si>
  <si>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</si>
  <si>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</si>
  <si>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</si>
  <si>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</si>
  <si>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</si>
  <si>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</si>
  <si>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</si>
  <si>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</si>
  <si>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</si>
  <si>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</si>
  <si>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</si>
  <si>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</si>
  <si>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</si>
  <si>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</si>
  <si>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</si>
  <si>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</si>
  <si>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</si>
  <si>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</si>
  <si>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</si>
  <si>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</si>
  <si>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</si>
  <si>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</si>
  <si>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</si>
  <si>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</si>
  <si>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</si>
  <si>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</si>
  <si>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</si>
  <si>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</si>
  <si>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</si>
  <si>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</si>
  <si>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</si>
  <si>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</si>
  <si>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</si>
  <si>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</si>
  <si>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</si>
  <si>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</si>
  <si>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</si>
  <si>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</si>
  <si>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</si>
  <si>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</si>
  <si>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</si>
  <si>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</si>
  <si>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</si>
  <si>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</si>
  <si>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</si>
  <si>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</si>
  <si>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</si>
  <si>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</si>
  <si>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</si>
  <si>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</si>
  <si>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</si>
  <si>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</si>
  <si>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</si>
  <si>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</si>
  <si>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</si>
  <si>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</si>
  <si>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</si>
  <si>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</si>
  <si>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</si>
  <si>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</si>
  <si>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</si>
  <si>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</si>
  <si>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</si>
  <si>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</si>
  <si>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</si>
  <si>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</si>
  <si>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</si>
  <si>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</si>
  <si>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</si>
  <si>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</si>
  <si>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</si>
  <si>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</si>
  <si>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</si>
  <si>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</si>
  <si>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</si>
  <si>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</si>
  <si>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</si>
  <si>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</si>
  <si>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</si>
  <si>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</si>
  <si>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</si>
  <si>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</si>
  <si>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Equipo de generacion electrica aparatos y accesori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</si>
  <si>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</si>
  <si>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</si>
  <si>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</si>
  <si>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</si>
  <si>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</si>
  <si>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</si>
  <si>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</si>
  <si>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</si>
  <si>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</si>
  <si>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</si>
  <si>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</si>
  <si>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</si>
  <si>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</si>
  <si>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</si>
  <si>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</si>
  <si>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</si>
  <si>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</si>
  <si>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</si>
  <si>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</si>
  <si>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</si>
  <si>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</si>
  <si>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</si>
  <si>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</si>
  <si>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</si>
  <si>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Presupuesto 2022</t>
  </si>
  <si>
    <t>CTA. 9995095001</t>
  </si>
  <si>
    <t>Compensacion servicios de seguridad</t>
  </si>
  <si>
    <t>0208</t>
  </si>
  <si>
    <t>2.1.2.2.05</t>
  </si>
  <si>
    <t>2.2.1.2.01</t>
  </si>
  <si>
    <t>2.2.1.5.01</t>
  </si>
  <si>
    <t>2.2.9.2.01</t>
  </si>
  <si>
    <t>2.3.6.3.04</t>
  </si>
  <si>
    <t>Herramientas menores</t>
  </si>
  <si>
    <t>2.3.9.8.02</t>
  </si>
  <si>
    <t>ACCESORIOS</t>
  </si>
  <si>
    <t>NOVIEMBRE, 2022</t>
  </si>
  <si>
    <t>2.2.2.2.01</t>
  </si>
  <si>
    <t>2.2.9.1.01</t>
  </si>
  <si>
    <t>OTRAS CONTRATACIONES DE SERVICIOS</t>
  </si>
  <si>
    <t>2.3.3.3.01</t>
  </si>
  <si>
    <t>PRODUCTOS DE ARTES GRAFICAS</t>
  </si>
  <si>
    <t>2.3.4.1.01</t>
  </si>
  <si>
    <t>Productos medicinales para uso humano</t>
  </si>
  <si>
    <t>2.3.7.1.04</t>
  </si>
  <si>
    <t>Gas GLP</t>
  </si>
  <si>
    <t>2.3.7.2.06</t>
  </si>
  <si>
    <t>Pinturas lacas barnices diluyentes y absorbentes p</t>
  </si>
  <si>
    <t>2.3.7.2.99</t>
  </si>
  <si>
    <t>OTROS PRODUCTOS QUIMICOS Y CONEXOS</t>
  </si>
  <si>
    <t>Electrodomesticos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</si>
</sst>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292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2" fillId="0" borderId="0" xfId="46" applyAlignment="1" applyProtection="1">
      <alignment/>
      <protection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18" xfId="0" applyBorder="1" applyAlignment="1">
      <alignment/>
    </xf>
    <xf numFmtId="0" fontId="8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6" fillId="0" borderId="0" xfId="0" applyFont="1" applyAlignment="1">
      <alignment/>
    </xf>
    <xf numFmtId="0" fontId="82" fillId="14" borderId="17" xfId="0" applyFont="1" applyFill="1" applyBorder="1" applyAlignment="1">
      <alignment horizontal="center" wrapText="1"/>
    </xf>
    <xf numFmtId="192" fontId="82" fillId="14" borderId="17" xfId="0" applyNumberFormat="1" applyFont="1" applyFill="1" applyBorder="1" applyAlignment="1">
      <alignment horizontal="center" wrapText="1"/>
    </xf>
    <xf numFmtId="192" fontId="82" fillId="14" borderId="16" xfId="0" applyNumberFormat="1" applyFont="1" applyFill="1" applyBorder="1" applyAlignment="1">
      <alignment horizontal="center" wrapText="1"/>
    </xf>
    <xf numFmtId="0" fontId="82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2" fillId="0" borderId="2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192" fontId="82" fillId="0" borderId="21" xfId="0" applyNumberFormat="1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1" xfId="0" applyFont="1" applyBorder="1" applyAlignment="1">
      <alignment horizontal="center"/>
    </xf>
    <xf numFmtId="49" fontId="88" fillId="0" borderId="21" xfId="0" applyNumberFormat="1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14" xfId="0" applyFont="1" applyBorder="1" applyAlignment="1">
      <alignment horizontal="center"/>
    </xf>
    <xf numFmtId="49" fontId="88" fillId="0" borderId="14" xfId="0" applyNumberFormat="1" applyFont="1" applyFill="1" applyBorder="1" applyAlignment="1">
      <alignment horizontal="center"/>
    </xf>
    <xf numFmtId="0" fontId="89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87" fillId="0" borderId="22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2" fillId="14" borderId="14" xfId="0" applyFont="1" applyFill="1" applyBorder="1" applyAlignment="1">
      <alignment horizontal="center"/>
    </xf>
    <xf numFmtId="0" fontId="87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1" fillId="14" borderId="25" xfId="0" applyFont="1" applyFill="1" applyBorder="1" applyAlignment="1">
      <alignment horizontal="center"/>
    </xf>
    <xf numFmtId="192" fontId="92" fillId="14" borderId="25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192" fontId="0" fillId="0" borderId="0" xfId="0" applyNumberFormat="1" applyAlignment="1">
      <alignment/>
    </xf>
    <xf numFmtId="0" fontId="94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2" fillId="14" borderId="15" xfId="0" applyFont="1" applyFill="1" applyBorder="1" applyAlignment="1">
      <alignment horizontal="center" wrapText="1"/>
    </xf>
    <xf numFmtId="0" fontId="82" fillId="14" borderId="16" xfId="0" applyFont="1" applyFill="1" applyBorder="1" applyAlignment="1">
      <alignment horizontal="center" wrapText="1"/>
    </xf>
    <xf numFmtId="0" fontId="82" fillId="14" borderId="15" xfId="0" applyFont="1" applyFill="1" applyBorder="1" applyAlignment="1">
      <alignment wrapText="1"/>
    </xf>
    <xf numFmtId="0" fontId="82" fillId="0" borderId="26" xfId="0" applyFont="1" applyFill="1" applyBorder="1" applyAlignment="1">
      <alignment/>
    </xf>
    <xf numFmtId="0" fontId="86" fillId="0" borderId="23" xfId="0" applyFont="1" applyBorder="1" applyAlignment="1">
      <alignment/>
    </xf>
    <xf numFmtId="0" fontId="89" fillId="14" borderId="23" xfId="0" applyFont="1" applyFill="1" applyBorder="1" applyAlignment="1">
      <alignment/>
    </xf>
    <xf numFmtId="0" fontId="82" fillId="14" borderId="23" xfId="0" applyFont="1" applyFill="1" applyBorder="1" applyAlignment="1">
      <alignment/>
    </xf>
    <xf numFmtId="0" fontId="92" fillId="14" borderId="27" xfId="0" applyFont="1" applyFill="1" applyBorder="1" applyAlignment="1">
      <alignment horizontal="center"/>
    </xf>
    <xf numFmtId="0" fontId="92" fillId="14" borderId="28" xfId="0" applyFont="1" applyFill="1" applyBorder="1" applyAlignment="1">
      <alignment horizontal="center"/>
    </xf>
    <xf numFmtId="0" fontId="91" fillId="14" borderId="29" xfId="0" applyFont="1" applyFill="1" applyBorder="1" applyAlignment="1">
      <alignment/>
    </xf>
    <xf numFmtId="0" fontId="82" fillId="0" borderId="30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89" fillId="14" borderId="24" xfId="0" applyFont="1" applyFill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92" fontId="90" fillId="0" borderId="0" xfId="0" applyNumberFormat="1" applyFont="1" applyAlignment="1">
      <alignment/>
    </xf>
    <xf numFmtId="0" fontId="87" fillId="14" borderId="22" xfId="0" applyFont="1" applyFill="1" applyBorder="1" applyAlignment="1">
      <alignment horizontal="left"/>
    </xf>
    <xf numFmtId="0" fontId="88" fillId="0" borderId="22" xfId="0" applyFont="1" applyBorder="1" applyAlignment="1">
      <alignment horizontal="left"/>
    </xf>
    <xf numFmtId="0" fontId="92" fillId="14" borderId="32" xfId="0" applyFont="1" applyFill="1" applyBorder="1" applyAlignment="1">
      <alignment horizontal="left"/>
    </xf>
    <xf numFmtId="0" fontId="89" fillId="14" borderId="22" xfId="0" applyFont="1" applyFill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0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192" fontId="86" fillId="0" borderId="14" xfId="0" applyNumberFormat="1" applyFont="1" applyFill="1" applyBorder="1" applyAlignment="1">
      <alignment horizontal="center"/>
    </xf>
    <xf numFmtId="192" fontId="59" fillId="14" borderId="14" xfId="0" applyNumberFormat="1" applyFont="1" applyFill="1" applyBorder="1" applyAlignment="1">
      <alignment horizontal="center"/>
    </xf>
    <xf numFmtId="192" fontId="82" fillId="14" borderId="25" xfId="0" applyNumberFormat="1" applyFont="1" applyFill="1" applyBorder="1" applyAlignment="1">
      <alignment horizontal="center"/>
    </xf>
    <xf numFmtId="192" fontId="86" fillId="0" borderId="0" xfId="0" applyNumberFormat="1" applyFont="1" applyAlignment="1">
      <alignment/>
    </xf>
    <xf numFmtId="0" fontId="93" fillId="0" borderId="35" xfId="0" applyFont="1" applyBorder="1" applyAlignment="1">
      <alignment/>
    </xf>
    <xf numFmtId="0" fontId="95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6" fillId="0" borderId="14" xfId="0" applyNumberFormat="1" applyFont="1" applyBorder="1" applyAlignment="1">
      <alignment/>
    </xf>
    <xf numFmtId="192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1" fillId="0" borderId="0" xfId="0" applyFont="1" applyAlignment="1">
      <alignment/>
    </xf>
    <xf numFmtId="0" fontId="0" fillId="5" borderId="14" xfId="0" applyFill="1" applyBorder="1" applyAlignment="1">
      <alignment/>
    </xf>
    <xf numFmtId="0" fontId="16" fillId="5" borderId="14" xfId="0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92" fillId="0" borderId="0" xfId="0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0" fontId="91" fillId="11" borderId="14" xfId="0" applyFont="1" applyFill="1" applyBorder="1" applyAlignment="1">
      <alignment/>
    </xf>
    <xf numFmtId="4" fontId="0" fillId="11" borderId="14" xfId="0" applyNumberFormat="1" applyFill="1" applyBorder="1" applyAlignment="1">
      <alignment/>
    </xf>
    <xf numFmtId="0" fontId="92" fillId="11" borderId="14" xfId="0" applyFont="1" applyFill="1" applyBorder="1" applyAlignment="1">
      <alignment/>
    </xf>
    <xf numFmtId="0" fontId="91" fillId="11" borderId="46" xfId="0" applyFont="1" applyFill="1" applyBorder="1" applyAlignment="1">
      <alignment/>
    </xf>
    <xf numFmtId="0" fontId="92" fillId="11" borderId="47" xfId="0" applyFont="1" applyFill="1" applyBorder="1" applyAlignment="1">
      <alignment/>
    </xf>
    <xf numFmtId="4" fontId="81" fillId="11" borderId="14" xfId="0" applyNumberFormat="1" applyFont="1" applyFill="1" applyBorder="1" applyAlignment="1">
      <alignment/>
    </xf>
    <xf numFmtId="4" fontId="81" fillId="11" borderId="48" xfId="0" applyNumberFormat="1" applyFont="1" applyFill="1" applyBorder="1" applyAlignment="1">
      <alignment/>
    </xf>
    <xf numFmtId="0" fontId="0" fillId="11" borderId="49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6" xfId="0" applyFill="1" applyBorder="1" applyAlignment="1">
      <alignment/>
    </xf>
    <xf numFmtId="4" fontId="81" fillId="17" borderId="17" xfId="0" applyNumberFormat="1" applyFont="1" applyFill="1" applyBorder="1" applyAlignment="1">
      <alignment horizontal="center"/>
    </xf>
    <xf numFmtId="0" fontId="81" fillId="17" borderId="19" xfId="0" applyFont="1" applyFill="1" applyBorder="1" applyAlignment="1">
      <alignment horizontal="center"/>
    </xf>
    <xf numFmtId="4" fontId="86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0" fillId="17" borderId="50" xfId="0" applyNumberFormat="1" applyFill="1" applyBorder="1" applyAlignment="1">
      <alignment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0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11" borderId="51" xfId="0" applyFill="1" applyBorder="1" applyAlignment="1">
      <alignment/>
    </xf>
    <xf numFmtId="4" fontId="0" fillId="11" borderId="52" xfId="0" applyNumberFormat="1" applyFill="1" applyBorder="1" applyAlignment="1">
      <alignment/>
    </xf>
    <xf numFmtId="0" fontId="0" fillId="17" borderId="53" xfId="0" applyFill="1" applyBorder="1" applyAlignment="1">
      <alignment/>
    </xf>
    <xf numFmtId="4" fontId="0" fillId="10" borderId="48" xfId="0" applyNumberFormat="1" applyFill="1" applyBorder="1" applyAlignment="1">
      <alignment/>
    </xf>
    <xf numFmtId="0" fontId="81" fillId="19" borderId="11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81" fillId="0" borderId="48" xfId="0" applyNumberFormat="1" applyFont="1" applyFill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11" borderId="12" xfId="0" applyFill="1" applyBorder="1" applyAlignment="1" applyProtection="1">
      <alignment/>
      <protection locked="0"/>
    </xf>
    <xf numFmtId="0" fontId="0" fillId="11" borderId="0" xfId="0" applyFill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5" borderId="13" xfId="0" applyNumberFormat="1" applyFill="1" applyBorder="1" applyAlignment="1" applyProtection="1">
      <alignment/>
      <protection locked="0"/>
    </xf>
    <xf numFmtId="0" fontId="0" fillId="11" borderId="55" xfId="0" applyFill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35" borderId="57" xfId="0" applyNumberFormat="1" applyFill="1" applyBorder="1" applyAlignment="1" applyProtection="1">
      <alignment/>
      <protection locked="0"/>
    </xf>
    <xf numFmtId="4" fontId="0" fillId="5" borderId="58" xfId="0" applyNumberFormat="1" applyFill="1" applyBorder="1" applyAlignment="1" applyProtection="1">
      <alignment/>
      <protection locked="0"/>
    </xf>
    <xf numFmtId="4" fontId="0" fillId="35" borderId="59" xfId="0" applyNumberFormat="1" applyFill="1" applyBorder="1" applyAlignment="1" applyProtection="1">
      <alignment/>
      <protection locked="0"/>
    </xf>
    <xf numFmtId="4" fontId="0" fillId="35" borderId="60" xfId="0" applyNumberFormat="1" applyFill="1" applyBorder="1" applyAlignment="1" applyProtection="1">
      <alignment/>
      <protection locked="0"/>
    </xf>
    <xf numFmtId="0" fontId="0" fillId="11" borderId="38" xfId="0" applyFill="1" applyBorder="1" applyAlignment="1" applyProtection="1">
      <alignment/>
      <protection locked="0"/>
    </xf>
    <xf numFmtId="4" fontId="0" fillId="0" borderId="61" xfId="0" applyNumberFormat="1" applyFont="1" applyBorder="1" applyAlignment="1" applyProtection="1">
      <alignment/>
      <protection locked="0"/>
    </xf>
    <xf numFmtId="4" fontId="0" fillId="35" borderId="58" xfId="0" applyNumberFormat="1" applyFill="1" applyBorder="1" applyAlignment="1" applyProtection="1">
      <alignment/>
      <protection locked="0"/>
    </xf>
    <xf numFmtId="0" fontId="0" fillId="11" borderId="38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96" fillId="0" borderId="43" xfId="0" applyFont="1" applyBorder="1" applyAlignment="1">
      <alignment horizontal="left" wrapText="1"/>
    </xf>
    <xf numFmtId="0" fontId="96" fillId="0" borderId="0" xfId="0" applyFont="1" applyBorder="1" applyAlignment="1">
      <alignment horizontal="left" wrapText="1"/>
    </xf>
    <xf numFmtId="0" fontId="96" fillId="0" borderId="44" xfId="0" applyFont="1" applyBorder="1" applyAlignment="1">
      <alignment horizontal="left" wrapText="1"/>
    </xf>
    <xf numFmtId="0" fontId="97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6" borderId="62" xfId="0" applyFont="1" applyFill="1" applyBorder="1" applyAlignment="1">
      <alignment horizontal="center" vertical="center" wrapText="1"/>
    </xf>
    <xf numFmtId="0" fontId="0" fillId="36" borderId="63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right"/>
    </xf>
    <xf numFmtId="0" fontId="0" fillId="10" borderId="64" xfId="0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5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55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4</xdr:row>
      <xdr:rowOff>19050</xdr:rowOff>
    </xdr:from>
    <xdr:to>
      <xdr:col>0</xdr:col>
      <xdr:colOff>3200400</xdr:colOff>
      <xdr:row>7</xdr:row>
      <xdr:rowOff>85725</xdr:rowOff>
    </xdr:to>
    <xdr:pic>
      <xdr:nvPicPr>
        <xdr:cNvPr id="1" name="Picture 1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334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152400</xdr:rowOff>
    </xdr:from>
    <xdr:to>
      <xdr:col>3</xdr:col>
      <xdr:colOff>200025</xdr:colOff>
      <xdr:row>3</xdr:row>
      <xdr:rowOff>38100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24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200025</xdr:rowOff>
    </xdr:from>
    <xdr:to>
      <xdr:col>3</xdr:col>
      <xdr:colOff>247650</xdr:colOff>
      <xdr:row>4</xdr:row>
      <xdr:rowOff>19050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1</xdr:col>
      <xdr:colOff>790575</xdr:colOff>
      <xdr:row>4</xdr:row>
      <xdr:rowOff>161925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T28" sqref="S28:T30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149" customFormat="1" ht="18">
      <c r="A2" s="262" t="s">
        <v>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s="149" customFormat="1" ht="18">
      <c r="A3" s="262" t="s">
        <v>44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94</v>
      </c>
    </row>
    <row r="6" spans="1:15" s="149" customFormat="1" ht="1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51"/>
      <c r="N6" s="151"/>
      <c r="O6" s="156" t="s">
        <v>561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95</v>
      </c>
    </row>
    <row r="8" spans="1:16" s="149" customFormat="1" ht="18">
      <c r="A8" s="160"/>
      <c r="B8" s="161"/>
      <c r="C8" s="161"/>
      <c r="D8" s="161"/>
      <c r="E8" s="265" t="s">
        <v>96</v>
      </c>
      <c r="F8" s="266"/>
      <c r="G8" s="266"/>
      <c r="H8" s="266"/>
      <c r="I8" s="266"/>
      <c r="J8" s="266"/>
      <c r="K8" s="266"/>
      <c r="L8" s="266"/>
      <c r="M8" s="266"/>
      <c r="N8" s="266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97</v>
      </c>
      <c r="F11" s="171"/>
      <c r="G11" s="172"/>
      <c r="H11" s="172"/>
      <c r="I11" s="173" t="s">
        <v>38</v>
      </c>
      <c r="K11" s="174" t="s">
        <v>98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99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97</v>
      </c>
      <c r="F13" s="151"/>
      <c r="G13" s="151"/>
      <c r="H13" s="172"/>
      <c r="I13" s="173" t="s">
        <v>38</v>
      </c>
      <c r="K13" s="172" t="s">
        <v>100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60" t="s">
        <v>101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57" t="s">
        <v>452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0" t="s">
        <v>102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57" t="s">
        <v>453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0"/>
  <sheetViews>
    <sheetView zoomScale="110" zoomScaleNormal="110" zoomScalePageLayoutView="0" workbookViewId="0" topLeftCell="A23">
      <selection activeCell="C43" sqref="C43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6.7109375" style="0" customWidth="1"/>
    <col min="5" max="5" width="9.421875" style="0" customWidth="1"/>
    <col min="6" max="6" width="11.421875" style="106" hidden="1" customWidth="1"/>
    <col min="7" max="7" width="56.140625" style="106" hidden="1" customWidth="1"/>
    <col min="8" max="10" width="11.421875" style="106" customWidth="1"/>
    <col min="11" max="14" width="0" style="0" hidden="1" customWidth="1"/>
    <col min="15" max="16" width="11.421875" style="0" hidden="1" customWidth="1"/>
    <col min="17" max="17" width="0" style="0" hidden="1" customWidth="1"/>
  </cols>
  <sheetData>
    <row r="2" spans="1:2" ht="27">
      <c r="A2" s="190" t="s">
        <v>103</v>
      </c>
      <c r="B2" s="191" t="s">
        <v>69</v>
      </c>
    </row>
    <row r="3" spans="1:2" ht="15">
      <c r="A3" s="190" t="s">
        <v>104</v>
      </c>
      <c r="B3" s="190" t="s">
        <v>88</v>
      </c>
    </row>
    <row r="4" spans="1:13" ht="15">
      <c r="A4" s="190" t="s">
        <v>105</v>
      </c>
      <c r="B4" s="233" t="s">
        <v>573</v>
      </c>
      <c r="L4" s="106" t="s">
        <v>106</v>
      </c>
      <c r="M4" s="106" t="s">
        <v>107</v>
      </c>
    </row>
    <row r="5" spans="12:13" ht="15">
      <c r="L5" s="106" t="s">
        <v>108</v>
      </c>
      <c r="M5" s="106" t="s">
        <v>109</v>
      </c>
    </row>
    <row r="6" spans="2:13" ht="15">
      <c r="B6" s="189" t="s">
        <v>369</v>
      </c>
      <c r="C6" s="106"/>
      <c r="L6" s="106" t="s">
        <v>110</v>
      </c>
      <c r="M6" s="106" t="s">
        <v>111</v>
      </c>
    </row>
    <row r="7" spans="2:13" ht="15">
      <c r="B7" s="195" t="s">
        <v>556</v>
      </c>
      <c r="C7" s="196">
        <v>110000</v>
      </c>
      <c r="D7" s="102"/>
      <c r="F7" s="106" t="s">
        <v>152</v>
      </c>
      <c r="G7" s="106" t="s">
        <v>381</v>
      </c>
      <c r="L7" s="106" t="s">
        <v>112</v>
      </c>
      <c r="M7" s="106" t="s">
        <v>113</v>
      </c>
    </row>
    <row r="8" spans="2:13" ht="15">
      <c r="B8" s="195" t="s">
        <v>370</v>
      </c>
      <c r="C8" s="196">
        <v>453000</v>
      </c>
      <c r="D8" s="102"/>
      <c r="F8" s="106" t="s">
        <v>154</v>
      </c>
      <c r="G8" s="106" t="s">
        <v>382</v>
      </c>
      <c r="L8" s="106" t="s">
        <v>114</v>
      </c>
      <c r="M8" s="106" t="s">
        <v>115</v>
      </c>
    </row>
    <row r="9" spans="2:13" ht="15">
      <c r="B9" s="195" t="s">
        <v>372</v>
      </c>
      <c r="C9" s="223">
        <v>250575.45</v>
      </c>
      <c r="F9" s="106" t="s">
        <v>156</v>
      </c>
      <c r="G9" s="106" t="s">
        <v>417</v>
      </c>
      <c r="L9" s="106" t="s">
        <v>116</v>
      </c>
      <c r="M9" s="106" t="s">
        <v>117</v>
      </c>
    </row>
    <row r="10" spans="2:13" ht="15">
      <c r="B10" s="195" t="s">
        <v>371</v>
      </c>
      <c r="C10" s="223">
        <v>71401497.46</v>
      </c>
      <c r="F10" s="106" t="s">
        <v>158</v>
      </c>
      <c r="G10" s="106" t="s">
        <v>418</v>
      </c>
      <c r="L10" s="106" t="s">
        <v>118</v>
      </c>
      <c r="M10" s="106" t="s">
        <v>119</v>
      </c>
    </row>
    <row r="11" spans="2:3" s="106" customFormat="1" ht="15">
      <c r="B11" s="195" t="s">
        <v>560</v>
      </c>
      <c r="C11" s="223">
        <v>714284.96</v>
      </c>
    </row>
    <row r="12" spans="2:3" s="106" customFormat="1" ht="15">
      <c r="B12" s="195" t="s">
        <v>562</v>
      </c>
      <c r="C12" s="223">
        <v>89582977.86</v>
      </c>
    </row>
    <row r="13" spans="2:7" s="106" customFormat="1" ht="15">
      <c r="B13" s="195" t="s">
        <v>541</v>
      </c>
      <c r="C13" s="223">
        <v>1764834.68</v>
      </c>
      <c r="G13" s="106" t="s">
        <v>559</v>
      </c>
    </row>
    <row r="14" spans="2:13" ht="15">
      <c r="B14" s="197" t="s">
        <v>373</v>
      </c>
      <c r="C14" s="200">
        <f>SUM(C7:C13)</f>
        <v>164277170.41</v>
      </c>
      <c r="F14" s="106" t="s">
        <v>162</v>
      </c>
      <c r="G14" s="106" t="s">
        <v>383</v>
      </c>
      <c r="L14" s="106" t="s">
        <v>120</v>
      </c>
      <c r="M14" s="106" t="s">
        <v>121</v>
      </c>
    </row>
    <row r="15" spans="2:13" ht="15.75" thickBot="1">
      <c r="B15" s="198" t="s">
        <v>555</v>
      </c>
      <c r="C15" s="224">
        <v>112466366.62</v>
      </c>
      <c r="D15" t="s">
        <v>451</v>
      </c>
      <c r="F15" s="106" t="s">
        <v>166</v>
      </c>
      <c r="G15" s="106" t="s">
        <v>384</v>
      </c>
      <c r="L15" s="106" t="s">
        <v>122</v>
      </c>
      <c r="M15" s="106" t="s">
        <v>123</v>
      </c>
    </row>
    <row r="16" spans="2:13" ht="15.75" thickBot="1">
      <c r="B16" s="199" t="s">
        <v>374</v>
      </c>
      <c r="C16" s="201">
        <f>+C15-C14</f>
        <v>-51810803.78999999</v>
      </c>
      <c r="F16" s="106" t="s">
        <v>168</v>
      </c>
      <c r="G16" s="106" t="s">
        <v>419</v>
      </c>
      <c r="L16" s="106" t="s">
        <v>124</v>
      </c>
      <c r="M16" s="106" t="s">
        <v>125</v>
      </c>
    </row>
    <row r="17" spans="1:13" ht="15.75" thickBot="1">
      <c r="A17" s="106"/>
      <c r="B17" s="193"/>
      <c r="C17" s="194"/>
      <c r="D17" s="106"/>
      <c r="E17" s="106"/>
      <c r="F17" s="106" t="s">
        <v>170</v>
      </c>
      <c r="G17" s="106" t="s">
        <v>385</v>
      </c>
      <c r="L17" s="106" t="s">
        <v>126</v>
      </c>
      <c r="M17" s="106" t="s">
        <v>127</v>
      </c>
    </row>
    <row r="18" spans="1:13" ht="15.75" thickBot="1">
      <c r="A18" s="106"/>
      <c r="B18" s="199" t="s">
        <v>557</v>
      </c>
      <c r="C18" s="225">
        <v>22117299.92</v>
      </c>
      <c r="D18" s="106"/>
      <c r="E18" s="106"/>
      <c r="F18" s="106" t="s">
        <v>172</v>
      </c>
      <c r="G18" s="106" t="s">
        <v>386</v>
      </c>
      <c r="L18" s="106" t="s">
        <v>128</v>
      </c>
      <c r="M18" s="106" t="s">
        <v>129</v>
      </c>
    </row>
    <row r="19" spans="1:13" ht="15.75" thickBot="1">
      <c r="A19" s="106"/>
      <c r="B19" s="106"/>
      <c r="C19" s="106"/>
      <c r="F19" s="106" t="s">
        <v>176</v>
      </c>
      <c r="G19" s="106" t="s">
        <v>420</v>
      </c>
      <c r="L19" s="106" t="s">
        <v>130</v>
      </c>
      <c r="M19" s="106" t="s">
        <v>131</v>
      </c>
    </row>
    <row r="20" spans="1:13" ht="15">
      <c r="A20" s="106"/>
      <c r="B20" s="202" t="s">
        <v>375</v>
      </c>
      <c r="C20" s="106">
        <f>58119885.91+9283016.5</f>
        <v>67402902.41</v>
      </c>
      <c r="F20" s="106" t="s">
        <v>182</v>
      </c>
      <c r="G20" s="106" t="s">
        <v>421</v>
      </c>
      <c r="L20" s="106" t="s">
        <v>132</v>
      </c>
      <c r="M20" s="106" t="s">
        <v>133</v>
      </c>
    </row>
    <row r="21" spans="1:13" ht="15">
      <c r="A21" s="106"/>
      <c r="B21" s="203" t="s">
        <v>376</v>
      </c>
      <c r="C21" s="226">
        <v>0</v>
      </c>
      <c r="F21" s="106" t="s">
        <v>184</v>
      </c>
      <c r="G21" s="106" t="s">
        <v>422</v>
      </c>
      <c r="L21" s="106" t="s">
        <v>134</v>
      </c>
      <c r="M21" s="106" t="s">
        <v>135</v>
      </c>
    </row>
    <row r="22" spans="1:13" ht="15">
      <c r="A22" s="106"/>
      <c r="B22" s="203" t="s">
        <v>450</v>
      </c>
      <c r="C22" s="226">
        <v>15168941.3</v>
      </c>
      <c r="F22" s="106" t="s">
        <v>188</v>
      </c>
      <c r="G22" s="106" t="s">
        <v>387</v>
      </c>
      <c r="L22" s="106" t="s">
        <v>136</v>
      </c>
      <c r="M22" s="106" t="s">
        <v>137</v>
      </c>
    </row>
    <row r="23" spans="1:13" ht="15.75" thickBot="1">
      <c r="A23" s="106"/>
      <c r="B23" s="216" t="s">
        <v>377</v>
      </c>
      <c r="C23" s="217">
        <f>SUM(C20:C22)</f>
        <v>82571843.71</v>
      </c>
      <c r="F23" s="106" t="s">
        <v>190</v>
      </c>
      <c r="G23" s="106" t="s">
        <v>546</v>
      </c>
      <c r="L23" s="106" t="s">
        <v>136</v>
      </c>
      <c r="M23" s="106" t="s">
        <v>138</v>
      </c>
    </row>
    <row r="24" spans="1:13" ht="15.75" thickBot="1">
      <c r="A24" s="220" t="s">
        <v>379</v>
      </c>
      <c r="B24" s="267" t="s">
        <v>445</v>
      </c>
      <c r="C24" s="268"/>
      <c r="D24" s="219">
        <f>+D25-VARIACION!D12</f>
        <v>-3638544.86999999</v>
      </c>
      <c r="F24" s="106" t="s">
        <v>192</v>
      </c>
      <c r="G24" s="106" t="s">
        <v>389</v>
      </c>
      <c r="L24" s="106" t="s">
        <v>136</v>
      </c>
      <c r="M24" s="106" t="s">
        <v>139</v>
      </c>
    </row>
    <row r="25" spans="1:13" ht="15.75" thickBot="1">
      <c r="A25" s="221" t="s">
        <v>380</v>
      </c>
      <c r="B25" s="218" t="s">
        <v>378</v>
      </c>
      <c r="C25" s="210">
        <f>SUM(C26:C119)</f>
        <v>27122495.049999997</v>
      </c>
      <c r="D25" s="210">
        <f>SUM(D26:D119)</f>
        <v>27122495.049999997</v>
      </c>
      <c r="F25" s="106" t="s">
        <v>194</v>
      </c>
      <c r="G25" s="106" t="s">
        <v>390</v>
      </c>
      <c r="L25" s="106" t="s">
        <v>136</v>
      </c>
      <c r="M25" s="106" t="s">
        <v>140</v>
      </c>
    </row>
    <row r="26" spans="1:13" ht="15.75" thickBot="1">
      <c r="A26" s="222" t="s">
        <v>380</v>
      </c>
      <c r="B26" s="204"/>
      <c r="C26" s="205" t="s">
        <v>86</v>
      </c>
      <c r="D26" s="206" t="s">
        <v>87</v>
      </c>
      <c r="F26" s="106" t="s">
        <v>198</v>
      </c>
      <c r="G26" s="106" t="s">
        <v>423</v>
      </c>
      <c r="L26" s="106" t="s">
        <v>136</v>
      </c>
      <c r="M26" s="106" t="s">
        <v>141</v>
      </c>
    </row>
    <row r="27" spans="1:13" ht="15">
      <c r="A27" s="227"/>
      <c r="B27" s="228"/>
      <c r="C27" s="229"/>
      <c r="D27" s="230">
        <f>+C27</f>
        <v>0</v>
      </c>
      <c r="F27" s="106" t="s">
        <v>200</v>
      </c>
      <c r="G27" s="106" t="s">
        <v>424</v>
      </c>
      <c r="L27" s="106" t="s">
        <v>136</v>
      </c>
      <c r="M27" s="106" t="s">
        <v>142</v>
      </c>
    </row>
    <row r="28" spans="1:13" ht="15">
      <c r="A28" s="227" t="s">
        <v>152</v>
      </c>
      <c r="B28" s="228" t="s">
        <v>461</v>
      </c>
      <c r="C28" s="229">
        <v>12127958.67</v>
      </c>
      <c r="D28" s="230">
        <f>+C28</f>
        <v>12127958.67</v>
      </c>
      <c r="F28" s="106">
        <v>817471.62</v>
      </c>
      <c r="G28" s="106" t="s">
        <v>391</v>
      </c>
      <c r="L28" s="106" t="s">
        <v>136</v>
      </c>
      <c r="M28" s="106" t="s">
        <v>143</v>
      </c>
    </row>
    <row r="29" spans="1:13" ht="15">
      <c r="A29" s="227" t="s">
        <v>170</v>
      </c>
      <c r="B29" s="228" t="s">
        <v>465</v>
      </c>
      <c r="C29" s="229">
        <v>555450</v>
      </c>
      <c r="D29" s="230">
        <f aca="true" t="shared" si="0" ref="D29:D92">+C29</f>
        <v>555450</v>
      </c>
      <c r="F29" s="106">
        <v>22478.22</v>
      </c>
      <c r="G29" s="106" t="s">
        <v>440</v>
      </c>
      <c r="L29" s="106" t="s">
        <v>136</v>
      </c>
      <c r="M29" s="106" t="s">
        <v>144</v>
      </c>
    </row>
    <row r="30" spans="1:13" ht="15">
      <c r="A30" s="227" t="s">
        <v>565</v>
      </c>
      <c r="B30" s="228" t="s">
        <v>563</v>
      </c>
      <c r="C30" s="229">
        <v>75280</v>
      </c>
      <c r="D30" s="230">
        <f t="shared" si="0"/>
        <v>75280</v>
      </c>
      <c r="F30" s="106">
        <v>34335</v>
      </c>
      <c r="G30" s="106" t="s">
        <v>392</v>
      </c>
      <c r="L30" s="106" t="s">
        <v>136</v>
      </c>
      <c r="M30" s="106" t="s">
        <v>145</v>
      </c>
    </row>
    <row r="31" spans="1:13" ht="15">
      <c r="A31" s="227" t="s">
        <v>178</v>
      </c>
      <c r="B31" s="228" t="s">
        <v>466</v>
      </c>
      <c r="C31" s="229">
        <v>215000</v>
      </c>
      <c r="D31" s="230">
        <f t="shared" si="0"/>
        <v>215000</v>
      </c>
      <c r="F31" s="106">
        <v>714299.85</v>
      </c>
      <c r="G31" s="106" t="s">
        <v>425</v>
      </c>
      <c r="L31" s="106" t="s">
        <v>136</v>
      </c>
      <c r="M31" s="106" t="s">
        <v>146</v>
      </c>
    </row>
    <row r="32" spans="1:13" ht="15">
      <c r="A32" s="227" t="s">
        <v>188</v>
      </c>
      <c r="B32" s="228" t="s">
        <v>468</v>
      </c>
      <c r="C32" s="229">
        <v>865513.23</v>
      </c>
      <c r="D32" s="230">
        <f t="shared" si="0"/>
        <v>865513.23</v>
      </c>
      <c r="F32" s="106">
        <v>60758.35</v>
      </c>
      <c r="G32" s="106" t="s">
        <v>426</v>
      </c>
      <c r="L32" s="106" t="s">
        <v>136</v>
      </c>
      <c r="M32" s="106" t="s">
        <v>147</v>
      </c>
    </row>
    <row r="33" spans="1:13" ht="15">
      <c r="A33" s="227" t="s">
        <v>190</v>
      </c>
      <c r="B33" s="228" t="s">
        <v>469</v>
      </c>
      <c r="C33" s="229">
        <v>869075.11</v>
      </c>
      <c r="D33" s="230">
        <f t="shared" si="0"/>
        <v>869075.11</v>
      </c>
      <c r="F33" s="106">
        <v>75280</v>
      </c>
      <c r="G33" s="106" t="s">
        <v>393</v>
      </c>
      <c r="L33" s="106" t="s">
        <v>148</v>
      </c>
      <c r="M33" s="106" t="s">
        <v>149</v>
      </c>
    </row>
    <row r="34" spans="1:13" ht="15">
      <c r="A34" s="227" t="s">
        <v>192</v>
      </c>
      <c r="B34" s="228" t="s">
        <v>470</v>
      </c>
      <c r="C34" s="229">
        <v>144845.75</v>
      </c>
      <c r="D34" s="230">
        <f t="shared" si="0"/>
        <v>144845.75</v>
      </c>
      <c r="F34" s="106">
        <v>878314.2</v>
      </c>
      <c r="G34" s="106" t="s">
        <v>427</v>
      </c>
      <c r="L34" s="106" t="s">
        <v>150</v>
      </c>
      <c r="M34" s="106" t="s">
        <v>151</v>
      </c>
    </row>
    <row r="35" spans="1:13" ht="15">
      <c r="A35" s="227" t="s">
        <v>566</v>
      </c>
      <c r="B35" s="228" t="s">
        <v>471</v>
      </c>
      <c r="C35" s="229">
        <v>119249.4</v>
      </c>
      <c r="D35" s="230">
        <f t="shared" si="0"/>
        <v>119249.4</v>
      </c>
      <c r="F35" s="106">
        <v>146592.43</v>
      </c>
      <c r="G35" s="106" t="s">
        <v>428</v>
      </c>
      <c r="L35" s="106" t="s">
        <v>152</v>
      </c>
      <c r="M35" s="106" t="s">
        <v>153</v>
      </c>
    </row>
    <row r="36" spans="1:13" ht="15">
      <c r="A36" s="227" t="s">
        <v>194</v>
      </c>
      <c r="B36" s="228" t="s">
        <v>472</v>
      </c>
      <c r="C36" s="229">
        <v>85219.8</v>
      </c>
      <c r="D36" s="230">
        <f t="shared" si="0"/>
        <v>85219.8</v>
      </c>
      <c r="F36" s="106">
        <v>874509.78</v>
      </c>
      <c r="G36" s="106" t="s">
        <v>394</v>
      </c>
      <c r="L36" s="106" t="s">
        <v>154</v>
      </c>
      <c r="M36" s="106" t="s">
        <v>155</v>
      </c>
    </row>
    <row r="37" spans="1:13" ht="15">
      <c r="A37" s="227" t="s">
        <v>567</v>
      </c>
      <c r="B37" s="228" t="s">
        <v>474</v>
      </c>
      <c r="C37" s="229">
        <v>33455.88</v>
      </c>
      <c r="D37" s="230">
        <f t="shared" si="0"/>
        <v>33455.88</v>
      </c>
      <c r="F37" s="106">
        <v>215000</v>
      </c>
      <c r="G37" s="106" t="s">
        <v>395</v>
      </c>
      <c r="L37" s="106" t="s">
        <v>156</v>
      </c>
      <c r="M37" s="106" t="s">
        <v>157</v>
      </c>
    </row>
    <row r="38" spans="1:13" ht="15">
      <c r="A38" s="227" t="s">
        <v>196</v>
      </c>
      <c r="B38" s="228" t="s">
        <v>553</v>
      </c>
      <c r="C38" s="229">
        <v>4769148.2</v>
      </c>
      <c r="D38" s="230">
        <f t="shared" si="0"/>
        <v>4769148.2</v>
      </c>
      <c r="F38" s="106">
        <v>4505558.88</v>
      </c>
      <c r="G38" s="106" t="s">
        <v>396</v>
      </c>
      <c r="L38" s="106" t="s">
        <v>158</v>
      </c>
      <c r="M38" s="106" t="s">
        <v>159</v>
      </c>
    </row>
    <row r="39" spans="1:13" ht="15">
      <c r="A39" s="227" t="s">
        <v>198</v>
      </c>
      <c r="B39" s="228" t="s">
        <v>475</v>
      </c>
      <c r="C39" s="229">
        <v>15525</v>
      </c>
      <c r="D39" s="230">
        <f t="shared" si="0"/>
        <v>15525</v>
      </c>
      <c r="F39" s="106">
        <v>361622</v>
      </c>
      <c r="G39" s="106" t="s">
        <v>397</v>
      </c>
      <c r="L39" s="106" t="s">
        <v>160</v>
      </c>
      <c r="M39" s="106" t="s">
        <v>161</v>
      </c>
    </row>
    <row r="40" spans="1:13" ht="15">
      <c r="A40" s="227" t="s">
        <v>574</v>
      </c>
      <c r="B40" s="228" t="s">
        <v>476</v>
      </c>
      <c r="C40" s="229">
        <v>400400</v>
      </c>
      <c r="D40" s="230">
        <f t="shared" si="0"/>
        <v>400400</v>
      </c>
      <c r="F40" s="106">
        <v>19820</v>
      </c>
      <c r="G40" s="106" t="s">
        <v>429</v>
      </c>
      <c r="L40" s="106" t="s">
        <v>162</v>
      </c>
      <c r="M40" s="106" t="s">
        <v>163</v>
      </c>
    </row>
    <row r="41" spans="1:13" ht="15">
      <c r="A41" s="227" t="s">
        <v>200</v>
      </c>
      <c r="B41" s="228" t="s">
        <v>477</v>
      </c>
      <c r="C41" s="229">
        <v>155550</v>
      </c>
      <c r="D41" s="230">
        <f t="shared" si="0"/>
        <v>155550</v>
      </c>
      <c r="F41" s="106">
        <v>3640</v>
      </c>
      <c r="G41" s="106" t="s">
        <v>430</v>
      </c>
      <c r="L41" s="106" t="s">
        <v>164</v>
      </c>
      <c r="M41" s="106" t="s">
        <v>165</v>
      </c>
    </row>
    <row r="42" spans="1:13" ht="15">
      <c r="A42" s="227" t="s">
        <v>223</v>
      </c>
      <c r="B42" s="228" t="s">
        <v>481</v>
      </c>
      <c r="C42" s="229">
        <v>35288.94</v>
      </c>
      <c r="D42" s="230">
        <f t="shared" si="0"/>
        <v>35288.94</v>
      </c>
      <c r="F42" s="106">
        <v>362000</v>
      </c>
      <c r="G42" s="106" t="s">
        <v>398</v>
      </c>
      <c r="L42" s="106" t="s">
        <v>166</v>
      </c>
      <c r="M42" s="106" t="s">
        <v>167</v>
      </c>
    </row>
    <row r="43" spans="1:13" ht="15">
      <c r="A43" s="227" t="s">
        <v>223</v>
      </c>
      <c r="B43" s="228" t="s">
        <v>481</v>
      </c>
      <c r="C43" s="229">
        <v>-35288.94</v>
      </c>
      <c r="D43" s="230">
        <f t="shared" si="0"/>
        <v>-35288.94</v>
      </c>
      <c r="F43" s="106">
        <v>1039100</v>
      </c>
      <c r="G43" s="106" t="s">
        <v>399</v>
      </c>
      <c r="L43" s="106" t="s">
        <v>168</v>
      </c>
      <c r="M43" s="106" t="s">
        <v>169</v>
      </c>
    </row>
    <row r="44" spans="1:13" ht="15">
      <c r="A44" s="227" t="s">
        <v>231</v>
      </c>
      <c r="B44" s="228" t="s">
        <v>483</v>
      </c>
      <c r="C44" s="229">
        <f>-645246+913964.29</f>
        <v>268718.29000000004</v>
      </c>
      <c r="D44" s="230">
        <f t="shared" si="0"/>
        <v>268718.29000000004</v>
      </c>
      <c r="F44" s="106">
        <v>202505</v>
      </c>
      <c r="G44" s="106" t="s">
        <v>400</v>
      </c>
      <c r="L44" s="106" t="s">
        <v>170</v>
      </c>
      <c r="M44" s="106" t="s">
        <v>171</v>
      </c>
    </row>
    <row r="45" spans="1:13" ht="15">
      <c r="A45" s="227" t="s">
        <v>235</v>
      </c>
      <c r="B45" s="228" t="s">
        <v>540</v>
      </c>
      <c r="C45" s="229">
        <v>750</v>
      </c>
      <c r="D45" s="230">
        <f t="shared" si="0"/>
        <v>750</v>
      </c>
      <c r="F45" s="106">
        <v>579295.84</v>
      </c>
      <c r="G45" s="106" t="s">
        <v>401</v>
      </c>
      <c r="L45" s="106" t="s">
        <v>172</v>
      </c>
      <c r="M45" s="106" t="s">
        <v>173</v>
      </c>
    </row>
    <row r="46" spans="1:13" ht="15">
      <c r="A46" s="227" t="s">
        <v>239</v>
      </c>
      <c r="B46" s="228" t="s">
        <v>484</v>
      </c>
      <c r="C46" s="229">
        <v>3350</v>
      </c>
      <c r="D46" s="230">
        <f t="shared" si="0"/>
        <v>3350</v>
      </c>
      <c r="F46" s="106">
        <v>2618207.24</v>
      </c>
      <c r="G46" s="106" t="s">
        <v>431</v>
      </c>
      <c r="L46" s="106" t="s">
        <v>174</v>
      </c>
      <c r="M46" s="106" t="s">
        <v>175</v>
      </c>
    </row>
    <row r="47" spans="1:13" ht="15">
      <c r="A47" s="227" t="s">
        <v>249</v>
      </c>
      <c r="B47" s="228" t="s">
        <v>486</v>
      </c>
      <c r="C47" s="229">
        <v>103427.91</v>
      </c>
      <c r="D47" s="230">
        <f t="shared" si="0"/>
        <v>103427.91</v>
      </c>
      <c r="F47" s="106">
        <v>2304.6</v>
      </c>
      <c r="G47" s="106" t="s">
        <v>432</v>
      </c>
      <c r="L47" s="106" t="s">
        <v>176</v>
      </c>
      <c r="M47" s="106" t="s">
        <v>177</v>
      </c>
    </row>
    <row r="48" spans="1:13" ht="15.75" thickBot="1">
      <c r="A48" s="227" t="s">
        <v>253</v>
      </c>
      <c r="B48" s="228" t="s">
        <v>487</v>
      </c>
      <c r="C48" s="229">
        <v>66881.36</v>
      </c>
      <c r="D48" s="230">
        <f t="shared" si="0"/>
        <v>66881.36</v>
      </c>
      <c r="F48" s="106">
        <v>76461.9</v>
      </c>
      <c r="G48" s="106" t="s">
        <v>433</v>
      </c>
      <c r="L48" s="106" t="s">
        <v>178</v>
      </c>
      <c r="M48" s="106" t="s">
        <v>179</v>
      </c>
    </row>
    <row r="49" spans="1:13" ht="15.75" thickBot="1">
      <c r="A49" s="227" t="s">
        <v>257</v>
      </c>
      <c r="B49" s="246" t="s">
        <v>522</v>
      </c>
      <c r="C49" s="244">
        <v>899.73</v>
      </c>
      <c r="D49" s="230">
        <f t="shared" si="0"/>
        <v>899.73</v>
      </c>
      <c r="F49" s="106">
        <v>8000</v>
      </c>
      <c r="G49" s="106" t="s">
        <v>402</v>
      </c>
      <c r="L49" s="106" t="s">
        <v>180</v>
      </c>
      <c r="M49" s="106" t="s">
        <v>181</v>
      </c>
    </row>
    <row r="50" spans="1:13" ht="15.75" thickBot="1">
      <c r="A50" s="227" t="s">
        <v>259</v>
      </c>
      <c r="B50" s="246" t="s">
        <v>488</v>
      </c>
      <c r="C50" s="245">
        <v>5990.32</v>
      </c>
      <c r="D50" s="230">
        <f t="shared" si="0"/>
        <v>5990.32</v>
      </c>
      <c r="F50" s="106">
        <v>466893.80000000005</v>
      </c>
      <c r="G50" s="106" t="s">
        <v>434</v>
      </c>
      <c r="L50" s="106" t="s">
        <v>182</v>
      </c>
      <c r="M50" s="106" t="s">
        <v>183</v>
      </c>
    </row>
    <row r="51" spans="1:13" ht="15">
      <c r="A51" s="227" t="s">
        <v>261</v>
      </c>
      <c r="B51" s="228" t="s">
        <v>518</v>
      </c>
      <c r="C51" s="229">
        <v>3953</v>
      </c>
      <c r="D51" s="230">
        <f t="shared" si="0"/>
        <v>3953</v>
      </c>
      <c r="F51" s="106">
        <v>850</v>
      </c>
      <c r="G51" s="106" t="s">
        <v>403</v>
      </c>
      <c r="L51" s="106" t="s">
        <v>184</v>
      </c>
      <c r="M51" s="106" t="s">
        <v>185</v>
      </c>
    </row>
    <row r="52" spans="1:13" ht="15">
      <c r="A52" s="227" t="s">
        <v>275</v>
      </c>
      <c r="B52" s="228" t="s">
        <v>491</v>
      </c>
      <c r="C52" s="229">
        <v>23142.86</v>
      </c>
      <c r="D52" s="230">
        <f t="shared" si="0"/>
        <v>23142.86</v>
      </c>
      <c r="F52" s="106">
        <v>11571.43</v>
      </c>
      <c r="G52" s="106" t="s">
        <v>435</v>
      </c>
      <c r="L52" s="106" t="s">
        <v>186</v>
      </c>
      <c r="M52" s="106" t="s">
        <v>187</v>
      </c>
    </row>
    <row r="53" spans="1:13" ht="15">
      <c r="A53" s="227" t="s">
        <v>277</v>
      </c>
      <c r="B53" s="228" t="s">
        <v>492</v>
      </c>
      <c r="C53" s="241">
        <v>441651.18</v>
      </c>
      <c r="D53" s="230">
        <f t="shared" si="0"/>
        <v>441651.18</v>
      </c>
      <c r="F53" s="106">
        <v>569950</v>
      </c>
      <c r="G53" s="106" t="s">
        <v>404</v>
      </c>
      <c r="L53" s="106" t="s">
        <v>188</v>
      </c>
      <c r="M53" s="106" t="s">
        <v>189</v>
      </c>
    </row>
    <row r="54" spans="1:13" ht="15">
      <c r="A54" s="227" t="s">
        <v>575</v>
      </c>
      <c r="B54" s="228" t="s">
        <v>576</v>
      </c>
      <c r="C54" s="242">
        <v>722825</v>
      </c>
      <c r="D54" s="230">
        <f t="shared" si="0"/>
        <v>722825</v>
      </c>
      <c r="F54" s="106">
        <v>900</v>
      </c>
      <c r="G54" s="106" t="s">
        <v>405</v>
      </c>
      <c r="L54" s="106" t="s">
        <v>190</v>
      </c>
      <c r="M54" s="106" t="s">
        <v>191</v>
      </c>
    </row>
    <row r="55" spans="1:13" ht="15">
      <c r="A55" s="227" t="s">
        <v>568</v>
      </c>
      <c r="B55" s="228" t="s">
        <v>493</v>
      </c>
      <c r="C55" s="229">
        <v>54199.29</v>
      </c>
      <c r="D55" s="230">
        <f t="shared" si="0"/>
        <v>54199.29</v>
      </c>
      <c r="F55" s="106">
        <v>812125</v>
      </c>
      <c r="G55" s="106" t="s">
        <v>405</v>
      </c>
      <c r="L55" s="106" t="s">
        <v>192</v>
      </c>
      <c r="M55" s="106" t="s">
        <v>193</v>
      </c>
    </row>
    <row r="56" spans="1:13" ht="15">
      <c r="A56" s="227" t="s">
        <v>281</v>
      </c>
      <c r="B56" s="228" t="s">
        <v>494</v>
      </c>
      <c r="C56" s="229">
        <v>52826.39</v>
      </c>
      <c r="D56" s="230">
        <f t="shared" si="0"/>
        <v>52826.39</v>
      </c>
      <c r="F56" s="106">
        <v>77468.97</v>
      </c>
      <c r="G56" s="106" t="s">
        <v>436</v>
      </c>
      <c r="L56" s="106" t="s">
        <v>194</v>
      </c>
      <c r="M56" s="106" t="s">
        <v>195</v>
      </c>
    </row>
    <row r="57" spans="1:13" ht="15">
      <c r="A57" s="227" t="s">
        <v>285</v>
      </c>
      <c r="B57" s="228" t="s">
        <v>496</v>
      </c>
      <c r="C57" s="229">
        <v>15432</v>
      </c>
      <c r="D57" s="230">
        <f t="shared" si="0"/>
        <v>15432</v>
      </c>
      <c r="F57" s="106">
        <v>40548</v>
      </c>
      <c r="G57" s="106" t="s">
        <v>437</v>
      </c>
      <c r="L57" s="106" t="s">
        <v>196</v>
      </c>
      <c r="M57" s="106" t="s">
        <v>197</v>
      </c>
    </row>
    <row r="58" spans="1:13" ht="15">
      <c r="A58" s="227" t="s">
        <v>577</v>
      </c>
      <c r="B58" s="228" t="s">
        <v>578</v>
      </c>
      <c r="C58" s="229">
        <v>85160</v>
      </c>
      <c r="D58" s="230">
        <f t="shared" si="0"/>
        <v>85160</v>
      </c>
      <c r="F58" s="106">
        <v>388178.33</v>
      </c>
      <c r="G58" s="106" t="s">
        <v>406</v>
      </c>
      <c r="L58" s="106" t="s">
        <v>198</v>
      </c>
      <c r="M58" s="106" t="s">
        <v>199</v>
      </c>
    </row>
    <row r="59" spans="1:13" ht="15">
      <c r="A59" s="227" t="s">
        <v>579</v>
      </c>
      <c r="B59" s="228" t="s">
        <v>580</v>
      </c>
      <c r="C59" s="229">
        <v>6750</v>
      </c>
      <c r="D59" s="230">
        <f t="shared" si="0"/>
        <v>6750</v>
      </c>
      <c r="F59" s="106">
        <v>33357.5</v>
      </c>
      <c r="G59" s="106" t="s">
        <v>407</v>
      </c>
      <c r="L59" s="106" t="s">
        <v>200</v>
      </c>
      <c r="M59" s="106" t="s">
        <v>201</v>
      </c>
    </row>
    <row r="60" spans="1:13" ht="15">
      <c r="A60" s="227" t="s">
        <v>569</v>
      </c>
      <c r="B60" s="228" t="s">
        <v>570</v>
      </c>
      <c r="C60" s="229">
        <v>18254.24</v>
      </c>
      <c r="D60" s="230">
        <f t="shared" si="0"/>
        <v>18254.24</v>
      </c>
      <c r="F60" s="106">
        <v>104886.3</v>
      </c>
      <c r="G60" s="106" t="s">
        <v>408</v>
      </c>
      <c r="L60" s="106" t="s">
        <v>202</v>
      </c>
      <c r="M60" s="106" t="s">
        <v>203</v>
      </c>
    </row>
    <row r="61" spans="1:13" ht="15">
      <c r="A61" s="227" t="s">
        <v>291</v>
      </c>
      <c r="B61" s="228" t="s">
        <v>498</v>
      </c>
      <c r="C61" s="229">
        <v>531250</v>
      </c>
      <c r="D61" s="230">
        <f t="shared" si="0"/>
        <v>531250</v>
      </c>
      <c r="F61" s="106">
        <v>17796.61</v>
      </c>
      <c r="G61" s="106" t="s">
        <v>409</v>
      </c>
      <c r="L61" s="106" t="s">
        <v>204</v>
      </c>
      <c r="M61" s="106" t="s">
        <v>205</v>
      </c>
    </row>
    <row r="62" spans="1:13" ht="15">
      <c r="A62" s="227" t="s">
        <v>294</v>
      </c>
      <c r="B62" s="228" t="s">
        <v>511</v>
      </c>
      <c r="C62" s="229">
        <v>243500</v>
      </c>
      <c r="D62" s="230">
        <f t="shared" si="0"/>
        <v>243500</v>
      </c>
      <c r="F62" s="106">
        <v>114061.2</v>
      </c>
      <c r="G62" s="106" t="s">
        <v>410</v>
      </c>
      <c r="L62" s="106" t="s">
        <v>204</v>
      </c>
      <c r="M62" s="106" t="s">
        <v>206</v>
      </c>
    </row>
    <row r="63" spans="1:13" ht="15">
      <c r="A63" s="227" t="s">
        <v>581</v>
      </c>
      <c r="B63" s="246" t="s">
        <v>582</v>
      </c>
      <c r="C63" s="240">
        <v>1000</v>
      </c>
      <c r="D63" s="230">
        <f t="shared" si="0"/>
        <v>1000</v>
      </c>
      <c r="F63" s="106">
        <v>12314444</v>
      </c>
      <c r="G63" s="106" t="s">
        <v>411</v>
      </c>
      <c r="L63" s="106" t="s">
        <v>207</v>
      </c>
      <c r="M63" s="106" t="s">
        <v>208</v>
      </c>
    </row>
    <row r="64" spans="1:13" ht="15">
      <c r="A64" s="227" t="s">
        <v>583</v>
      </c>
      <c r="B64" s="246" t="s">
        <v>584</v>
      </c>
      <c r="C64" s="240">
        <v>3300</v>
      </c>
      <c r="D64" s="230">
        <f t="shared" si="0"/>
        <v>3300</v>
      </c>
      <c r="F64" s="106">
        <v>87800.85</v>
      </c>
      <c r="G64" s="106" t="s">
        <v>412</v>
      </c>
      <c r="L64" s="106" t="s">
        <v>209</v>
      </c>
      <c r="M64" s="106" t="s">
        <v>210</v>
      </c>
    </row>
    <row r="65" spans="1:13" ht="15">
      <c r="A65" s="227" t="s">
        <v>585</v>
      </c>
      <c r="B65" s="246" t="s">
        <v>586</v>
      </c>
      <c r="C65" s="247">
        <v>886212.96</v>
      </c>
      <c r="D65" s="230">
        <f t="shared" si="0"/>
        <v>886212.96</v>
      </c>
      <c r="F65" s="106">
        <v>68.95</v>
      </c>
      <c r="G65" s="106" t="s">
        <v>413</v>
      </c>
      <c r="L65" s="106" t="s">
        <v>211</v>
      </c>
      <c r="M65" s="106" t="s">
        <v>212</v>
      </c>
    </row>
    <row r="66" spans="1:13" ht="15">
      <c r="A66" s="227" t="s">
        <v>302</v>
      </c>
      <c r="B66" s="246" t="s">
        <v>500</v>
      </c>
      <c r="C66" s="248">
        <v>22935.21</v>
      </c>
      <c r="D66" s="230">
        <f t="shared" si="0"/>
        <v>22935.21</v>
      </c>
      <c r="F66" s="106">
        <v>87705</v>
      </c>
      <c r="G66" s="106" t="s">
        <v>438</v>
      </c>
      <c r="L66" s="106" t="s">
        <v>213</v>
      </c>
      <c r="M66" s="106" t="s">
        <v>214</v>
      </c>
    </row>
    <row r="67" spans="1:13" ht="15">
      <c r="A67" s="227" t="s">
        <v>304</v>
      </c>
      <c r="B67" s="249" t="s">
        <v>519</v>
      </c>
      <c r="C67" s="240">
        <v>1368.1</v>
      </c>
      <c r="D67" s="230">
        <f t="shared" si="0"/>
        <v>1368.1</v>
      </c>
      <c r="F67" s="106">
        <v>80950</v>
      </c>
      <c r="G67" s="106" t="s">
        <v>439</v>
      </c>
      <c r="L67" s="106" t="s">
        <v>215</v>
      </c>
      <c r="M67" s="106" t="s">
        <v>216</v>
      </c>
    </row>
    <row r="68" spans="1:13" ht="15">
      <c r="A68" s="227" t="s">
        <v>306</v>
      </c>
      <c r="B68" s="228" t="s">
        <v>524</v>
      </c>
      <c r="C68" s="229">
        <v>40300.9</v>
      </c>
      <c r="D68" s="230">
        <f t="shared" si="0"/>
        <v>40300.9</v>
      </c>
      <c r="G68" s="106" t="s">
        <v>414</v>
      </c>
      <c r="L68" s="106" t="s">
        <v>217</v>
      </c>
      <c r="M68" s="106" t="s">
        <v>218</v>
      </c>
    </row>
    <row r="69" spans="1:13" ht="15">
      <c r="A69" s="227" t="s">
        <v>571</v>
      </c>
      <c r="B69" s="228" t="s">
        <v>572</v>
      </c>
      <c r="C69" s="229">
        <v>368084.74</v>
      </c>
      <c r="D69" s="230">
        <f t="shared" si="0"/>
        <v>368084.74</v>
      </c>
      <c r="G69" s="106" t="s">
        <v>185</v>
      </c>
      <c r="L69" s="106" t="s">
        <v>219</v>
      </c>
      <c r="M69" s="106" t="s">
        <v>220</v>
      </c>
    </row>
    <row r="70" spans="1:13" ht="15">
      <c r="A70" s="227" t="s">
        <v>313</v>
      </c>
      <c r="B70" s="228" t="s">
        <v>502</v>
      </c>
      <c r="C70" s="229">
        <v>913964.29</v>
      </c>
      <c r="D70" s="230">
        <f t="shared" si="0"/>
        <v>913964.29</v>
      </c>
      <c r="G70" s="106" t="s">
        <v>187</v>
      </c>
      <c r="L70" s="106" t="s">
        <v>221</v>
      </c>
      <c r="M70" s="106" t="s">
        <v>222</v>
      </c>
    </row>
    <row r="71" spans="1:13" ht="15">
      <c r="A71" s="227" t="s">
        <v>313</v>
      </c>
      <c r="B71" s="228" t="s">
        <v>502</v>
      </c>
      <c r="C71" s="229">
        <v>6733.8</v>
      </c>
      <c r="D71" s="230">
        <f t="shared" si="0"/>
        <v>6733.8</v>
      </c>
      <c r="G71" s="106" t="s">
        <v>189</v>
      </c>
      <c r="L71" s="106" t="s">
        <v>223</v>
      </c>
      <c r="M71" s="106" t="s">
        <v>224</v>
      </c>
    </row>
    <row r="72" spans="1:13" ht="15">
      <c r="A72" s="227" t="s">
        <v>321</v>
      </c>
      <c r="B72" s="228" t="s">
        <v>503</v>
      </c>
      <c r="C72" s="229">
        <v>383485</v>
      </c>
      <c r="D72" s="230">
        <f t="shared" si="0"/>
        <v>383485</v>
      </c>
      <c r="G72" s="106" t="s">
        <v>191</v>
      </c>
      <c r="L72" s="106" t="s">
        <v>225</v>
      </c>
      <c r="M72" s="106" t="s">
        <v>226</v>
      </c>
    </row>
    <row r="73" spans="1:13" ht="15">
      <c r="A73" s="227" t="s">
        <v>333</v>
      </c>
      <c r="B73" s="228" t="s">
        <v>587</v>
      </c>
      <c r="C73" s="229">
        <v>62886.7</v>
      </c>
      <c r="D73" s="230">
        <f t="shared" si="0"/>
        <v>62886.7</v>
      </c>
      <c r="G73" s="106" t="s">
        <v>193</v>
      </c>
      <c r="L73" s="106" t="s">
        <v>227</v>
      </c>
      <c r="M73" s="106" t="s">
        <v>228</v>
      </c>
    </row>
    <row r="74" spans="1:13" ht="15">
      <c r="A74" s="227" t="s">
        <v>359</v>
      </c>
      <c r="B74" s="228" t="s">
        <v>551</v>
      </c>
      <c r="C74" s="229">
        <v>1351590.74</v>
      </c>
      <c r="D74" s="230">
        <f t="shared" si="0"/>
        <v>1351590.74</v>
      </c>
      <c r="G74" s="106" t="s">
        <v>195</v>
      </c>
      <c r="L74" s="106" t="s">
        <v>229</v>
      </c>
      <c r="M74" s="106" t="s">
        <v>230</v>
      </c>
    </row>
    <row r="75" spans="1:13" ht="15">
      <c r="A75" s="227"/>
      <c r="B75" s="228"/>
      <c r="C75" s="229"/>
      <c r="D75" s="230">
        <f t="shared" si="0"/>
        <v>0</v>
      </c>
      <c r="G75" s="106" t="s">
        <v>197</v>
      </c>
      <c r="L75" s="106" t="s">
        <v>231</v>
      </c>
      <c r="M75" s="106" t="s">
        <v>232</v>
      </c>
    </row>
    <row r="76" spans="1:13" ht="15">
      <c r="A76" s="227"/>
      <c r="B76" s="228"/>
      <c r="C76" s="229"/>
      <c r="D76" s="230">
        <f t="shared" si="0"/>
        <v>0</v>
      </c>
      <c r="G76" s="106" t="s">
        <v>199</v>
      </c>
      <c r="L76" s="106" t="s">
        <v>233</v>
      </c>
      <c r="M76" s="106" t="s">
        <v>234</v>
      </c>
    </row>
    <row r="77" spans="1:13" ht="15">
      <c r="A77" s="227"/>
      <c r="B77" s="228"/>
      <c r="C77" s="229"/>
      <c r="D77" s="230">
        <f t="shared" si="0"/>
        <v>0</v>
      </c>
      <c r="G77" s="106" t="s">
        <v>415</v>
      </c>
      <c r="L77" s="106" t="s">
        <v>235</v>
      </c>
      <c r="M77" s="106" t="s">
        <v>236</v>
      </c>
    </row>
    <row r="78" spans="1:13" ht="15">
      <c r="A78" s="227"/>
      <c r="B78" s="228"/>
      <c r="C78" s="229"/>
      <c r="D78" s="230">
        <f t="shared" si="0"/>
        <v>0</v>
      </c>
      <c r="G78" s="106" t="s">
        <v>203</v>
      </c>
      <c r="L78" s="106" t="s">
        <v>237</v>
      </c>
      <c r="M78" s="106" t="s">
        <v>238</v>
      </c>
    </row>
    <row r="79" spans="1:13" ht="15">
      <c r="A79" s="227"/>
      <c r="B79" s="228"/>
      <c r="C79" s="229"/>
      <c r="D79" s="230">
        <f t="shared" si="0"/>
        <v>0</v>
      </c>
      <c r="G79" s="106" t="s">
        <v>205</v>
      </c>
      <c r="L79" s="106" t="s">
        <v>239</v>
      </c>
      <c r="M79" s="106" t="s">
        <v>240</v>
      </c>
    </row>
    <row r="80" spans="1:13" ht="15">
      <c r="A80" s="227"/>
      <c r="B80" s="228"/>
      <c r="C80" s="229"/>
      <c r="D80" s="230">
        <f t="shared" si="0"/>
        <v>0</v>
      </c>
      <c r="G80" s="106" t="s">
        <v>206</v>
      </c>
      <c r="L80" s="106" t="s">
        <v>241</v>
      </c>
      <c r="M80" s="106" t="s">
        <v>242</v>
      </c>
    </row>
    <row r="81" spans="1:13" ht="15">
      <c r="A81" s="227"/>
      <c r="B81" s="228"/>
      <c r="C81" s="229"/>
      <c r="D81" s="230">
        <f t="shared" si="0"/>
        <v>0</v>
      </c>
      <c r="G81" s="106" t="s">
        <v>208</v>
      </c>
      <c r="L81" s="106" t="s">
        <v>243</v>
      </c>
      <c r="M81" s="106" t="s">
        <v>244</v>
      </c>
    </row>
    <row r="82" spans="1:13" ht="15">
      <c r="A82" s="227"/>
      <c r="B82" s="228"/>
      <c r="C82" s="229"/>
      <c r="D82" s="230">
        <f t="shared" si="0"/>
        <v>0</v>
      </c>
      <c r="G82" s="106" t="s">
        <v>210</v>
      </c>
      <c r="L82" s="106" t="s">
        <v>245</v>
      </c>
      <c r="M82" s="106" t="s">
        <v>246</v>
      </c>
    </row>
    <row r="83" spans="1:13" ht="15">
      <c r="A83" s="227"/>
      <c r="B83" s="228"/>
      <c r="C83" s="229"/>
      <c r="D83" s="230">
        <f t="shared" si="0"/>
        <v>0</v>
      </c>
      <c r="G83" s="106" t="s">
        <v>212</v>
      </c>
      <c r="L83" s="106" t="s">
        <v>247</v>
      </c>
      <c r="M83" s="106" t="s">
        <v>248</v>
      </c>
    </row>
    <row r="84" spans="1:13" ht="15">
      <c r="A84" s="227"/>
      <c r="B84" s="228"/>
      <c r="C84" s="229"/>
      <c r="D84" s="230">
        <f t="shared" si="0"/>
        <v>0</v>
      </c>
      <c r="G84" s="106" t="s">
        <v>214</v>
      </c>
      <c r="L84" s="106" t="s">
        <v>249</v>
      </c>
      <c r="M84" s="106" t="s">
        <v>250</v>
      </c>
    </row>
    <row r="85" spans="1:13" ht="15">
      <c r="A85" s="227"/>
      <c r="B85" s="228"/>
      <c r="C85" s="229"/>
      <c r="D85" s="230">
        <f t="shared" si="0"/>
        <v>0</v>
      </c>
      <c r="G85" s="106" t="s">
        <v>216</v>
      </c>
      <c r="L85" s="106" t="s">
        <v>251</v>
      </c>
      <c r="M85" s="106" t="s">
        <v>252</v>
      </c>
    </row>
    <row r="86" spans="1:13" ht="15">
      <c r="A86" s="227"/>
      <c r="B86" s="228"/>
      <c r="C86" s="229"/>
      <c r="D86" s="230">
        <f t="shared" si="0"/>
        <v>0</v>
      </c>
      <c r="G86" s="106" t="s">
        <v>218</v>
      </c>
      <c r="L86" s="106" t="s">
        <v>253</v>
      </c>
      <c r="M86" s="106" t="s">
        <v>254</v>
      </c>
    </row>
    <row r="87" spans="1:13" ht="15">
      <c r="A87" s="227"/>
      <c r="B87" s="228"/>
      <c r="C87" s="229"/>
      <c r="D87" s="230">
        <f t="shared" si="0"/>
        <v>0</v>
      </c>
      <c r="G87" s="106" t="s">
        <v>220</v>
      </c>
      <c r="L87" s="106" t="s">
        <v>255</v>
      </c>
      <c r="M87" s="106" t="s">
        <v>256</v>
      </c>
    </row>
    <row r="88" spans="1:13" ht="15">
      <c r="A88" s="227"/>
      <c r="B88" s="228"/>
      <c r="C88" s="229"/>
      <c r="D88" s="230">
        <f t="shared" si="0"/>
        <v>0</v>
      </c>
      <c r="G88" s="106" t="s">
        <v>222</v>
      </c>
      <c r="L88" s="106" t="s">
        <v>257</v>
      </c>
      <c r="M88" s="106" t="s">
        <v>258</v>
      </c>
    </row>
    <row r="89" spans="1:13" ht="15">
      <c r="A89" s="227"/>
      <c r="B89" s="228"/>
      <c r="C89" s="229"/>
      <c r="D89" s="230">
        <f t="shared" si="0"/>
        <v>0</v>
      </c>
      <c r="G89" s="106" t="s">
        <v>224</v>
      </c>
      <c r="L89" s="106" t="s">
        <v>259</v>
      </c>
      <c r="M89" s="106" t="s">
        <v>260</v>
      </c>
    </row>
    <row r="90" spans="1:13" ht="15">
      <c r="A90" s="227"/>
      <c r="B90" s="228"/>
      <c r="C90" s="229"/>
      <c r="D90" s="230">
        <f t="shared" si="0"/>
        <v>0</v>
      </c>
      <c r="G90" s="106" t="s">
        <v>226</v>
      </c>
      <c r="L90" s="106" t="s">
        <v>261</v>
      </c>
      <c r="M90" s="106" t="s">
        <v>262</v>
      </c>
    </row>
    <row r="91" spans="1:13" ht="15">
      <c r="A91" s="227"/>
      <c r="B91" s="228"/>
      <c r="C91" s="229"/>
      <c r="D91" s="230">
        <f t="shared" si="0"/>
        <v>0</v>
      </c>
      <c r="G91" s="106" t="s">
        <v>228</v>
      </c>
      <c r="L91" s="106" t="s">
        <v>263</v>
      </c>
      <c r="M91" s="106" t="s">
        <v>264</v>
      </c>
    </row>
    <row r="92" spans="1:13" ht="15">
      <c r="A92" s="227"/>
      <c r="B92" s="228"/>
      <c r="C92" s="229"/>
      <c r="D92" s="230">
        <f t="shared" si="0"/>
        <v>0</v>
      </c>
      <c r="G92" s="106" t="s">
        <v>230</v>
      </c>
      <c r="L92" s="106" t="s">
        <v>265</v>
      </c>
      <c r="M92" s="106" t="s">
        <v>266</v>
      </c>
    </row>
    <row r="93" spans="1:13" ht="15">
      <c r="A93" s="227"/>
      <c r="B93" s="228"/>
      <c r="C93" s="229"/>
      <c r="D93" s="230">
        <f aca="true" t="shared" si="1" ref="D93:D113">+C93</f>
        <v>0</v>
      </c>
      <c r="G93" s="106" t="s">
        <v>232</v>
      </c>
      <c r="L93" s="106" t="s">
        <v>267</v>
      </c>
      <c r="M93" s="106" t="s">
        <v>268</v>
      </c>
    </row>
    <row r="94" spans="1:13" ht="15">
      <c r="A94" s="227"/>
      <c r="B94" s="228"/>
      <c r="C94" s="229"/>
      <c r="D94" s="230">
        <f t="shared" si="1"/>
        <v>0</v>
      </c>
      <c r="G94" s="106" t="s">
        <v>234</v>
      </c>
      <c r="L94" s="106" t="s">
        <v>269</v>
      </c>
      <c r="M94" s="106" t="s">
        <v>270</v>
      </c>
    </row>
    <row r="95" spans="1:13" ht="15">
      <c r="A95" s="227"/>
      <c r="B95" s="228"/>
      <c r="C95" s="229"/>
      <c r="D95" s="230">
        <f t="shared" si="1"/>
        <v>0</v>
      </c>
      <c r="G95" s="106" t="s">
        <v>236</v>
      </c>
      <c r="L95" s="106" t="s">
        <v>271</v>
      </c>
      <c r="M95" s="106" t="s">
        <v>272</v>
      </c>
    </row>
    <row r="96" spans="1:13" ht="15">
      <c r="A96" s="227"/>
      <c r="B96" s="228"/>
      <c r="C96" s="229"/>
      <c r="D96" s="230">
        <f t="shared" si="1"/>
        <v>0</v>
      </c>
      <c r="G96" s="106" t="s">
        <v>238</v>
      </c>
      <c r="L96" s="106" t="s">
        <v>273</v>
      </c>
      <c r="M96" s="106" t="s">
        <v>274</v>
      </c>
    </row>
    <row r="97" spans="1:13" ht="15">
      <c r="A97" s="227"/>
      <c r="B97" s="228"/>
      <c r="C97" s="229"/>
      <c r="D97" s="230">
        <f t="shared" si="1"/>
        <v>0</v>
      </c>
      <c r="G97" s="106" t="s">
        <v>240</v>
      </c>
      <c r="L97" s="106" t="s">
        <v>275</v>
      </c>
      <c r="M97" s="106" t="s">
        <v>276</v>
      </c>
    </row>
    <row r="98" spans="1:13" ht="15">
      <c r="A98" s="227"/>
      <c r="B98" s="228"/>
      <c r="C98" s="229"/>
      <c r="D98" s="230">
        <f t="shared" si="1"/>
        <v>0</v>
      </c>
      <c r="G98" s="106" t="s">
        <v>242</v>
      </c>
      <c r="L98" s="106" t="s">
        <v>277</v>
      </c>
      <c r="M98" s="106" t="s">
        <v>278</v>
      </c>
    </row>
    <row r="99" spans="1:13" ht="15">
      <c r="A99" s="227"/>
      <c r="B99" s="228"/>
      <c r="C99" s="229"/>
      <c r="D99" s="230">
        <f t="shared" si="1"/>
        <v>0</v>
      </c>
      <c r="G99" s="106" t="s">
        <v>244</v>
      </c>
      <c r="L99" s="106" t="s">
        <v>279</v>
      </c>
      <c r="M99" s="106" t="s">
        <v>280</v>
      </c>
    </row>
    <row r="100" spans="1:13" ht="15">
      <c r="A100" s="227"/>
      <c r="B100" s="228"/>
      <c r="C100" s="229"/>
      <c r="D100" s="230">
        <f t="shared" si="1"/>
        <v>0</v>
      </c>
      <c r="G100" s="106" t="s">
        <v>246</v>
      </c>
      <c r="L100" s="106" t="s">
        <v>281</v>
      </c>
      <c r="M100" s="106" t="s">
        <v>282</v>
      </c>
    </row>
    <row r="101" spans="1:13" ht="15">
      <c r="A101" s="227"/>
      <c r="B101" s="228"/>
      <c r="C101" s="229"/>
      <c r="D101" s="230">
        <f t="shared" si="1"/>
        <v>0</v>
      </c>
      <c r="G101" s="106" t="s">
        <v>248</v>
      </c>
      <c r="L101" s="106" t="s">
        <v>283</v>
      </c>
      <c r="M101" s="106" t="s">
        <v>284</v>
      </c>
    </row>
    <row r="102" spans="1:13" ht="15">
      <c r="A102" s="227"/>
      <c r="B102" s="228"/>
      <c r="C102" s="229"/>
      <c r="D102" s="230">
        <f t="shared" si="1"/>
        <v>0</v>
      </c>
      <c r="G102" s="106" t="s">
        <v>250</v>
      </c>
      <c r="L102" s="106" t="s">
        <v>285</v>
      </c>
      <c r="M102" s="106" t="s">
        <v>286</v>
      </c>
    </row>
    <row r="103" spans="1:13" ht="15">
      <c r="A103" s="227"/>
      <c r="B103" s="228"/>
      <c r="C103" s="229"/>
      <c r="D103" s="230">
        <f t="shared" si="1"/>
        <v>0</v>
      </c>
      <c r="G103" s="106" t="s">
        <v>252</v>
      </c>
      <c r="L103" s="106" t="s">
        <v>287</v>
      </c>
      <c r="M103" s="106" t="s">
        <v>288</v>
      </c>
    </row>
    <row r="104" spans="1:13" ht="15">
      <c r="A104" s="227"/>
      <c r="B104" s="228"/>
      <c r="C104" s="229"/>
      <c r="D104" s="230">
        <f t="shared" si="1"/>
        <v>0</v>
      </c>
      <c r="G104" s="106" t="s">
        <v>254</v>
      </c>
      <c r="L104" s="106" t="s">
        <v>289</v>
      </c>
      <c r="M104" s="106" t="s">
        <v>290</v>
      </c>
    </row>
    <row r="105" spans="1:13" ht="15">
      <c r="A105" s="227"/>
      <c r="B105" s="228"/>
      <c r="C105" s="229"/>
      <c r="D105" s="230">
        <f t="shared" si="1"/>
        <v>0</v>
      </c>
      <c r="G105" s="106" t="s">
        <v>256</v>
      </c>
      <c r="L105" s="106" t="s">
        <v>291</v>
      </c>
      <c r="M105" s="106" t="s">
        <v>292</v>
      </c>
    </row>
    <row r="106" spans="1:13" ht="15">
      <c r="A106" s="227"/>
      <c r="B106" s="228"/>
      <c r="C106" s="229"/>
      <c r="D106" s="230">
        <f t="shared" si="1"/>
        <v>0</v>
      </c>
      <c r="G106" s="106" t="s">
        <v>258</v>
      </c>
      <c r="L106" s="106" t="s">
        <v>291</v>
      </c>
      <c r="M106" s="106" t="s">
        <v>293</v>
      </c>
    </row>
    <row r="107" spans="1:13" ht="15">
      <c r="A107" s="227"/>
      <c r="B107" s="228"/>
      <c r="C107" s="229"/>
      <c r="D107" s="230">
        <f t="shared" si="1"/>
        <v>0</v>
      </c>
      <c r="G107" s="106" t="s">
        <v>260</v>
      </c>
      <c r="L107" s="106" t="s">
        <v>294</v>
      </c>
      <c r="M107" s="106" t="s">
        <v>295</v>
      </c>
    </row>
    <row r="108" spans="1:13" ht="15">
      <c r="A108" s="227"/>
      <c r="B108" s="228"/>
      <c r="C108" s="229"/>
      <c r="D108" s="230">
        <f t="shared" si="1"/>
        <v>0</v>
      </c>
      <c r="G108" s="106" t="s">
        <v>262</v>
      </c>
      <c r="L108" s="106" t="s">
        <v>296</v>
      </c>
      <c r="M108" s="106" t="s">
        <v>297</v>
      </c>
    </row>
    <row r="109" spans="1:13" ht="15">
      <c r="A109" s="227"/>
      <c r="B109" s="228"/>
      <c r="C109" s="229"/>
      <c r="D109" s="230">
        <f t="shared" si="1"/>
        <v>0</v>
      </c>
      <c r="G109" s="106" t="s">
        <v>264</v>
      </c>
      <c r="L109" s="106" t="s">
        <v>298</v>
      </c>
      <c r="M109" s="106" t="s">
        <v>299</v>
      </c>
    </row>
    <row r="110" spans="1:13" ht="15">
      <c r="A110" s="227"/>
      <c r="B110" s="228"/>
      <c r="C110" s="229"/>
      <c r="D110" s="230">
        <f t="shared" si="1"/>
        <v>0</v>
      </c>
      <c r="G110" s="106" t="s">
        <v>266</v>
      </c>
      <c r="L110" s="106" t="s">
        <v>300</v>
      </c>
      <c r="M110" s="106" t="s">
        <v>301</v>
      </c>
    </row>
    <row r="111" spans="1:13" ht="15">
      <c r="A111" s="227"/>
      <c r="B111" s="228"/>
      <c r="C111" s="229"/>
      <c r="D111" s="230">
        <f t="shared" si="1"/>
        <v>0</v>
      </c>
      <c r="G111" s="106" t="s">
        <v>268</v>
      </c>
      <c r="L111" s="106" t="s">
        <v>302</v>
      </c>
      <c r="M111" s="106" t="s">
        <v>303</v>
      </c>
    </row>
    <row r="112" spans="1:13" ht="15">
      <c r="A112" s="227"/>
      <c r="B112" s="228"/>
      <c r="C112" s="229"/>
      <c r="D112" s="230">
        <f t="shared" si="1"/>
        <v>0</v>
      </c>
      <c r="G112" s="106" t="s">
        <v>270</v>
      </c>
      <c r="L112" s="106" t="s">
        <v>304</v>
      </c>
      <c r="M112" s="106" t="s">
        <v>305</v>
      </c>
    </row>
    <row r="113" spans="1:13" ht="15">
      <c r="A113" s="227"/>
      <c r="B113" s="228"/>
      <c r="C113" s="229"/>
      <c r="D113" s="230">
        <f t="shared" si="1"/>
        <v>0</v>
      </c>
      <c r="G113" s="106" t="s">
        <v>272</v>
      </c>
      <c r="L113" s="106" t="s">
        <v>306</v>
      </c>
      <c r="M113" s="106" t="s">
        <v>307</v>
      </c>
    </row>
    <row r="114" spans="1:13" ht="15">
      <c r="A114" s="227"/>
      <c r="B114" s="228"/>
      <c r="C114" s="229"/>
      <c r="D114" s="243">
        <f aca="true" t="shared" si="2" ref="D114:D119">+C114</f>
        <v>0</v>
      </c>
      <c r="G114" s="106" t="s">
        <v>274</v>
      </c>
      <c r="L114" s="106" t="s">
        <v>306</v>
      </c>
      <c r="M114" s="106" t="s">
        <v>308</v>
      </c>
    </row>
    <row r="115" spans="1:13" ht="15">
      <c r="A115" s="227"/>
      <c r="B115" s="228"/>
      <c r="C115" s="229"/>
      <c r="D115" s="243">
        <f t="shared" si="2"/>
        <v>0</v>
      </c>
      <c r="G115" s="106" t="s">
        <v>276</v>
      </c>
      <c r="L115" s="106" t="s">
        <v>309</v>
      </c>
      <c r="M115" s="106" t="s">
        <v>310</v>
      </c>
    </row>
    <row r="116" spans="1:13" ht="15">
      <c r="A116" s="227"/>
      <c r="B116" s="228"/>
      <c r="C116" s="229"/>
      <c r="D116" s="243">
        <f t="shared" si="2"/>
        <v>0</v>
      </c>
      <c r="G116" s="106" t="s">
        <v>278</v>
      </c>
      <c r="L116" s="106" t="s">
        <v>311</v>
      </c>
      <c r="M116" s="106" t="s">
        <v>312</v>
      </c>
    </row>
    <row r="117" spans="1:13" ht="15">
      <c r="A117" s="227"/>
      <c r="B117" s="228"/>
      <c r="C117" s="229"/>
      <c r="D117" s="243">
        <f t="shared" si="2"/>
        <v>0</v>
      </c>
      <c r="G117" s="106" t="s">
        <v>280</v>
      </c>
      <c r="L117" s="106" t="s">
        <v>313</v>
      </c>
      <c r="M117" s="106" t="s">
        <v>314</v>
      </c>
    </row>
    <row r="118" spans="1:13" ht="15">
      <c r="A118" s="227"/>
      <c r="B118" s="228"/>
      <c r="C118" s="229"/>
      <c r="D118" s="243">
        <f t="shared" si="2"/>
        <v>0</v>
      </c>
      <c r="G118" s="106" t="s">
        <v>282</v>
      </c>
      <c r="L118" s="106" t="s">
        <v>315</v>
      </c>
      <c r="M118" s="106" t="s">
        <v>316</v>
      </c>
    </row>
    <row r="119" spans="1:13" ht="15.75" thickBot="1">
      <c r="A119" s="231"/>
      <c r="B119" s="228"/>
      <c r="C119" s="232"/>
      <c r="D119" s="243">
        <f t="shared" si="2"/>
        <v>0</v>
      </c>
      <c r="G119" s="106" t="s">
        <v>284</v>
      </c>
      <c r="L119" s="106" t="s">
        <v>317</v>
      </c>
      <c r="M119" s="106" t="s">
        <v>318</v>
      </c>
    </row>
    <row r="120" spans="7:13" ht="15">
      <c r="G120" s="106" t="s">
        <v>286</v>
      </c>
      <c r="L120" s="106" t="s">
        <v>319</v>
      </c>
      <c r="M120" s="106" t="s">
        <v>320</v>
      </c>
    </row>
    <row r="121" spans="7:13" ht="15">
      <c r="G121" s="106" t="s">
        <v>288</v>
      </c>
      <c r="L121" s="106" t="s">
        <v>321</v>
      </c>
      <c r="M121" s="106" t="s">
        <v>322</v>
      </c>
    </row>
    <row r="122" spans="7:13" ht="15">
      <c r="G122" s="106" t="s">
        <v>290</v>
      </c>
      <c r="L122" s="106" t="s">
        <v>323</v>
      </c>
      <c r="M122" s="106" t="s">
        <v>324</v>
      </c>
    </row>
    <row r="123" spans="7:13" ht="15">
      <c r="G123" s="106" t="s">
        <v>292</v>
      </c>
      <c r="L123" s="106" t="s">
        <v>325</v>
      </c>
      <c r="M123" s="106" t="s">
        <v>326</v>
      </c>
    </row>
    <row r="124" spans="7:13" ht="15">
      <c r="G124" s="106" t="s">
        <v>545</v>
      </c>
      <c r="L124" s="106" t="s">
        <v>327</v>
      </c>
      <c r="M124" s="106" t="s">
        <v>328</v>
      </c>
    </row>
    <row r="125" spans="7:13" ht="15">
      <c r="G125" s="106" t="s">
        <v>295</v>
      </c>
      <c r="L125" s="106" t="s">
        <v>329</v>
      </c>
      <c r="M125" s="106" t="s">
        <v>330</v>
      </c>
    </row>
    <row r="126" spans="7:13" ht="15">
      <c r="G126" s="106" t="s">
        <v>297</v>
      </c>
      <c r="L126" s="106" t="s">
        <v>331</v>
      </c>
      <c r="M126" s="106" t="s">
        <v>332</v>
      </c>
    </row>
    <row r="127" spans="7:13" ht="15">
      <c r="G127" s="106" t="s">
        <v>299</v>
      </c>
      <c r="L127" s="106" t="s">
        <v>333</v>
      </c>
      <c r="M127" s="106" t="s">
        <v>334</v>
      </c>
    </row>
    <row r="128" spans="7:13" ht="15">
      <c r="G128" s="106" t="s">
        <v>301</v>
      </c>
      <c r="L128" s="106" t="s">
        <v>335</v>
      </c>
      <c r="M128" s="106" t="s">
        <v>336</v>
      </c>
    </row>
    <row r="129" spans="7:13" ht="15">
      <c r="G129" s="106" t="s">
        <v>303</v>
      </c>
      <c r="L129" s="106" t="s">
        <v>337</v>
      </c>
      <c r="M129" s="106" t="s">
        <v>338</v>
      </c>
    </row>
    <row r="130" spans="7:13" ht="15">
      <c r="G130" s="106" t="s">
        <v>305</v>
      </c>
      <c r="L130" s="106" t="s">
        <v>339</v>
      </c>
      <c r="M130" s="106" t="s">
        <v>340</v>
      </c>
    </row>
    <row r="131" spans="7:13" ht="15">
      <c r="G131" s="106" t="s">
        <v>307</v>
      </c>
      <c r="L131" s="106" t="s">
        <v>341</v>
      </c>
      <c r="M131" s="106" t="s">
        <v>342</v>
      </c>
    </row>
    <row r="132" spans="7:13" ht="15">
      <c r="G132" s="106" t="s">
        <v>308</v>
      </c>
      <c r="L132" s="106" t="s">
        <v>343</v>
      </c>
      <c r="M132" s="106" t="s">
        <v>344</v>
      </c>
    </row>
    <row r="133" spans="7:13" ht="15">
      <c r="G133" s="106" t="s">
        <v>310</v>
      </c>
      <c r="L133" s="106" t="s">
        <v>345</v>
      </c>
      <c r="M133" s="106" t="s">
        <v>346</v>
      </c>
    </row>
    <row r="134" spans="7:13" ht="15">
      <c r="G134" s="106" t="s">
        <v>312</v>
      </c>
      <c r="L134" s="106" t="s">
        <v>347</v>
      </c>
      <c r="M134" s="106" t="s">
        <v>348</v>
      </c>
    </row>
    <row r="135" spans="7:13" ht="15">
      <c r="G135" s="106" t="s">
        <v>314</v>
      </c>
      <c r="L135" s="106" t="s">
        <v>349</v>
      </c>
      <c r="M135" s="106" t="s">
        <v>350</v>
      </c>
    </row>
    <row r="136" spans="7:13" ht="15">
      <c r="G136" s="106" t="s">
        <v>316</v>
      </c>
      <c r="L136" s="106" t="s">
        <v>351</v>
      </c>
      <c r="M136" s="106" t="s">
        <v>352</v>
      </c>
    </row>
    <row r="137" spans="7:13" ht="15">
      <c r="G137" s="106" t="s">
        <v>318</v>
      </c>
      <c r="L137" s="106" t="s">
        <v>353</v>
      </c>
      <c r="M137" s="106" t="s">
        <v>354</v>
      </c>
    </row>
    <row r="138" spans="7:13" ht="15">
      <c r="G138" s="106" t="s">
        <v>320</v>
      </c>
      <c r="L138" s="106" t="s">
        <v>355</v>
      </c>
      <c r="M138" s="106" t="s">
        <v>356</v>
      </c>
    </row>
    <row r="139" spans="7:13" ht="15">
      <c r="G139" s="106" t="s">
        <v>322</v>
      </c>
      <c r="L139" s="106" t="s">
        <v>357</v>
      </c>
      <c r="M139" s="106" t="s">
        <v>358</v>
      </c>
    </row>
    <row r="140" spans="7:13" ht="15">
      <c r="G140" s="106" t="s">
        <v>324</v>
      </c>
      <c r="L140" s="106" t="s">
        <v>359</v>
      </c>
      <c r="M140" s="106" t="s">
        <v>360</v>
      </c>
    </row>
    <row r="141" spans="7:13" ht="15">
      <c r="G141" s="106" t="s">
        <v>326</v>
      </c>
      <c r="L141" s="106" t="s">
        <v>361</v>
      </c>
      <c r="M141" s="106" t="s">
        <v>362</v>
      </c>
    </row>
    <row r="142" spans="7:13" ht="15">
      <c r="G142" s="106" t="s">
        <v>328</v>
      </c>
      <c r="L142" s="106" t="s">
        <v>363</v>
      </c>
      <c r="M142" s="106" t="s">
        <v>364</v>
      </c>
    </row>
    <row r="143" spans="7:13" ht="15">
      <c r="G143" s="106" t="s">
        <v>330</v>
      </c>
      <c r="L143" s="106" t="s">
        <v>365</v>
      </c>
      <c r="M143" s="106" t="s">
        <v>366</v>
      </c>
    </row>
    <row r="144" spans="7:13" ht="15">
      <c r="G144" s="106" t="s">
        <v>332</v>
      </c>
      <c r="L144" s="106" t="s">
        <v>367</v>
      </c>
      <c r="M144" s="106" t="s">
        <v>368</v>
      </c>
    </row>
    <row r="145" ht="15">
      <c r="G145" s="106" t="s">
        <v>334</v>
      </c>
    </row>
    <row r="146" ht="15">
      <c r="G146" s="106" t="s">
        <v>336</v>
      </c>
    </row>
    <row r="147" ht="15">
      <c r="G147" s="106" t="s">
        <v>338</v>
      </c>
    </row>
    <row r="148" ht="15">
      <c r="G148" s="106" t="s">
        <v>340</v>
      </c>
    </row>
    <row r="149" ht="15">
      <c r="G149" s="106" t="s">
        <v>342</v>
      </c>
    </row>
    <row r="150" ht="15">
      <c r="G150" s="106" t="s">
        <v>344</v>
      </c>
    </row>
    <row r="151" ht="15">
      <c r="G151" s="106" t="s">
        <v>346</v>
      </c>
    </row>
    <row r="152" ht="15">
      <c r="G152" s="106" t="s">
        <v>348</v>
      </c>
    </row>
    <row r="153" ht="15">
      <c r="G153" s="106" t="s">
        <v>350</v>
      </c>
    </row>
    <row r="154" ht="15">
      <c r="G154" s="106" t="s">
        <v>352</v>
      </c>
    </row>
    <row r="155" ht="15">
      <c r="G155" s="106" t="s">
        <v>354</v>
      </c>
    </row>
    <row r="156" ht="15">
      <c r="G156" s="106" t="s">
        <v>356</v>
      </c>
    </row>
    <row r="157" ht="15">
      <c r="G157" s="106" t="s">
        <v>358</v>
      </c>
    </row>
    <row r="158" ht="15">
      <c r="G158" s="106" t="s">
        <v>360</v>
      </c>
    </row>
    <row r="159" ht="15">
      <c r="G159" s="106" t="s">
        <v>362</v>
      </c>
    </row>
    <row r="160" ht="15">
      <c r="G160" s="106" t="s">
        <v>364</v>
      </c>
    </row>
    <row r="161" ht="15">
      <c r="G161" s="106" t="s">
        <v>366</v>
      </c>
    </row>
    <row r="162" ht="15">
      <c r="G162" s="106" t="s">
        <v>368</v>
      </c>
    </row>
    <row r="204" spans="1:2" ht="15">
      <c r="A204" s="188" t="s">
        <v>152</v>
      </c>
      <c r="B204" s="192" t="s">
        <v>381</v>
      </c>
    </row>
    <row r="205" spans="1:2" ht="15">
      <c r="A205" s="188" t="s">
        <v>154</v>
      </c>
      <c r="B205" s="192" t="s">
        <v>382</v>
      </c>
    </row>
    <row r="206" spans="1:2" ht="15">
      <c r="A206" s="188" t="s">
        <v>156</v>
      </c>
      <c r="B206" s="192" t="s">
        <v>417</v>
      </c>
    </row>
    <row r="207" spans="1:2" ht="15">
      <c r="A207" s="188" t="s">
        <v>158</v>
      </c>
      <c r="B207" s="192" t="s">
        <v>418</v>
      </c>
    </row>
    <row r="208" spans="1:2" ht="15">
      <c r="A208" s="188" t="s">
        <v>162</v>
      </c>
      <c r="B208" s="192" t="s">
        <v>383</v>
      </c>
    </row>
    <row r="209" spans="1:2" ht="15">
      <c r="A209" s="188" t="s">
        <v>166</v>
      </c>
      <c r="B209" s="192" t="s">
        <v>384</v>
      </c>
    </row>
    <row r="210" spans="1:2" ht="15">
      <c r="A210" s="188" t="s">
        <v>168</v>
      </c>
      <c r="B210" s="106" t="s">
        <v>419</v>
      </c>
    </row>
    <row r="211" spans="1:2" ht="15">
      <c r="A211" s="188" t="s">
        <v>170</v>
      </c>
      <c r="B211" s="192" t="s">
        <v>385</v>
      </c>
    </row>
    <row r="212" spans="1:2" ht="15">
      <c r="A212" s="188" t="s">
        <v>172</v>
      </c>
      <c r="B212" s="192" t="s">
        <v>386</v>
      </c>
    </row>
    <row r="213" spans="1:2" ht="15">
      <c r="A213" s="188" t="s">
        <v>176</v>
      </c>
      <c r="B213" s="192" t="s">
        <v>420</v>
      </c>
    </row>
    <row r="214" spans="1:2" ht="15">
      <c r="A214" s="188" t="s">
        <v>182</v>
      </c>
      <c r="B214" s="192" t="s">
        <v>421</v>
      </c>
    </row>
    <row r="215" spans="1:2" ht="15">
      <c r="A215" s="188" t="s">
        <v>184</v>
      </c>
      <c r="B215" s="106" t="s">
        <v>422</v>
      </c>
    </row>
    <row r="216" spans="1:2" ht="15">
      <c r="A216" s="188" t="s">
        <v>188</v>
      </c>
      <c r="B216" s="192" t="s">
        <v>387</v>
      </c>
    </row>
    <row r="217" spans="1:2" ht="15">
      <c r="A217" s="188" t="s">
        <v>190</v>
      </c>
      <c r="B217" s="192" t="s">
        <v>388</v>
      </c>
    </row>
    <row r="218" spans="1:2" ht="15">
      <c r="A218" s="188" t="s">
        <v>192</v>
      </c>
      <c r="B218" s="192" t="s">
        <v>389</v>
      </c>
    </row>
    <row r="219" spans="1:2" ht="15">
      <c r="A219" s="188" t="s">
        <v>194</v>
      </c>
      <c r="B219" s="192" t="s">
        <v>390</v>
      </c>
    </row>
    <row r="220" spans="1:2" ht="15">
      <c r="A220" s="188" t="s">
        <v>198</v>
      </c>
      <c r="B220" s="192" t="s">
        <v>423</v>
      </c>
    </row>
    <row r="221" spans="1:2" ht="15">
      <c r="A221" s="188" t="s">
        <v>200</v>
      </c>
      <c r="B221" s="192" t="s">
        <v>424</v>
      </c>
    </row>
    <row r="222" spans="1:2" ht="15">
      <c r="A222" s="188" t="s">
        <v>204</v>
      </c>
      <c r="B222" s="192" t="s">
        <v>391</v>
      </c>
    </row>
    <row r="223" spans="1:2" ht="15">
      <c r="A223" s="188" t="s">
        <v>204</v>
      </c>
      <c r="B223" s="192" t="s">
        <v>440</v>
      </c>
    </row>
    <row r="224" spans="1:2" ht="15">
      <c r="A224" s="188" t="s">
        <v>213</v>
      </c>
      <c r="B224" s="192" t="s">
        <v>392</v>
      </c>
    </row>
    <row r="225" spans="1:2" ht="15">
      <c r="A225" s="188" t="s">
        <v>217</v>
      </c>
      <c r="B225" s="192" t="s">
        <v>425</v>
      </c>
    </row>
    <row r="226" spans="1:2" ht="15">
      <c r="A226" s="188" t="s">
        <v>219</v>
      </c>
      <c r="B226" s="192" t="s">
        <v>426</v>
      </c>
    </row>
    <row r="227" spans="1:2" ht="15">
      <c r="A227" s="188" t="s">
        <v>221</v>
      </c>
      <c r="B227" s="192" t="s">
        <v>393</v>
      </c>
    </row>
    <row r="228" spans="1:2" ht="15">
      <c r="A228" s="188" t="s">
        <v>223</v>
      </c>
      <c r="B228" s="192" t="s">
        <v>427</v>
      </c>
    </row>
    <row r="229" spans="1:2" ht="15">
      <c r="A229" s="188" t="s">
        <v>227</v>
      </c>
      <c r="B229" s="192" t="s">
        <v>428</v>
      </c>
    </row>
    <row r="230" spans="1:2" ht="15">
      <c r="A230" s="188" t="s">
        <v>231</v>
      </c>
      <c r="B230" s="192" t="s">
        <v>394</v>
      </c>
    </row>
    <row r="231" spans="1:2" ht="15">
      <c r="A231" s="188" t="s">
        <v>233</v>
      </c>
      <c r="B231" s="192" t="s">
        <v>395</v>
      </c>
    </row>
    <row r="232" spans="1:2" ht="15">
      <c r="A232" s="188" t="s">
        <v>239</v>
      </c>
      <c r="B232" s="192" t="s">
        <v>396</v>
      </c>
    </row>
    <row r="233" spans="1:2" ht="15">
      <c r="A233" s="188" t="s">
        <v>241</v>
      </c>
      <c r="B233" s="192" t="s">
        <v>397</v>
      </c>
    </row>
    <row r="234" spans="1:2" ht="15">
      <c r="A234" s="188" t="s">
        <v>245</v>
      </c>
      <c r="B234" s="192" t="s">
        <v>429</v>
      </c>
    </row>
    <row r="235" spans="1:2" ht="15">
      <c r="A235" s="188" t="s">
        <v>247</v>
      </c>
      <c r="B235" s="192" t="s">
        <v>430</v>
      </c>
    </row>
    <row r="236" spans="1:2" ht="15">
      <c r="A236" s="188" t="s">
        <v>249</v>
      </c>
      <c r="B236" s="192" t="s">
        <v>398</v>
      </c>
    </row>
    <row r="237" spans="1:2" ht="15">
      <c r="A237" s="188" t="s">
        <v>253</v>
      </c>
      <c r="B237" s="192" t="s">
        <v>399</v>
      </c>
    </row>
    <row r="238" spans="1:2" ht="15">
      <c r="A238" s="188" t="s">
        <v>257</v>
      </c>
      <c r="B238" s="192" t="s">
        <v>400</v>
      </c>
    </row>
    <row r="239" spans="1:2" ht="15">
      <c r="A239" s="188" t="s">
        <v>259</v>
      </c>
      <c r="B239" s="192" t="s">
        <v>401</v>
      </c>
    </row>
    <row r="240" spans="1:2" ht="15">
      <c r="A240" s="188" t="s">
        <v>261</v>
      </c>
      <c r="B240" s="192" t="s">
        <v>431</v>
      </c>
    </row>
    <row r="241" spans="1:2" ht="15">
      <c r="A241" s="188" t="s">
        <v>263</v>
      </c>
      <c r="B241" s="192" t="s">
        <v>432</v>
      </c>
    </row>
    <row r="242" spans="1:2" ht="15">
      <c r="A242" s="188" t="s">
        <v>269</v>
      </c>
      <c r="B242" s="192" t="s">
        <v>433</v>
      </c>
    </row>
    <row r="243" spans="1:2" ht="15">
      <c r="A243" s="188" t="s">
        <v>275</v>
      </c>
      <c r="B243" s="192" t="s">
        <v>402</v>
      </c>
    </row>
    <row r="244" spans="1:2" ht="15">
      <c r="A244" s="188" t="s">
        <v>277</v>
      </c>
      <c r="B244" s="192" t="s">
        <v>434</v>
      </c>
    </row>
    <row r="245" spans="1:2" ht="15">
      <c r="A245" s="188" t="s">
        <v>281</v>
      </c>
      <c r="B245" s="192" t="s">
        <v>403</v>
      </c>
    </row>
    <row r="246" spans="1:2" ht="15">
      <c r="A246" s="188" t="s">
        <v>283</v>
      </c>
      <c r="B246" s="192" t="s">
        <v>435</v>
      </c>
    </row>
    <row r="247" spans="1:2" ht="15">
      <c r="A247" s="188" t="s">
        <v>285</v>
      </c>
      <c r="B247" s="192" t="s">
        <v>404</v>
      </c>
    </row>
    <row r="248" spans="1:2" ht="15">
      <c r="A248" s="188" t="s">
        <v>291</v>
      </c>
      <c r="B248" s="192" t="s">
        <v>405</v>
      </c>
    </row>
    <row r="249" spans="1:2" ht="15">
      <c r="A249" s="188" t="s">
        <v>291</v>
      </c>
      <c r="B249" s="192" t="s">
        <v>405</v>
      </c>
    </row>
    <row r="250" spans="1:2" ht="15">
      <c r="A250" s="188" t="s">
        <v>296</v>
      </c>
      <c r="B250" s="192" t="s">
        <v>436</v>
      </c>
    </row>
    <row r="251" spans="1:2" ht="15">
      <c r="A251" s="188" t="s">
        <v>298</v>
      </c>
      <c r="B251" s="192" t="s">
        <v>437</v>
      </c>
    </row>
    <row r="252" spans="1:2" ht="15">
      <c r="A252" s="188" t="s">
        <v>302</v>
      </c>
      <c r="B252" s="192" t="s">
        <v>406</v>
      </c>
    </row>
    <row r="253" spans="1:2" ht="15">
      <c r="A253" s="188" t="s">
        <v>304</v>
      </c>
      <c r="B253" s="192" t="s">
        <v>407</v>
      </c>
    </row>
    <row r="254" spans="1:2" ht="15">
      <c r="A254" s="188" t="s">
        <v>306</v>
      </c>
      <c r="B254" s="192" t="s">
        <v>408</v>
      </c>
    </row>
    <row r="255" spans="1:2" ht="15">
      <c r="A255" s="188" t="s">
        <v>309</v>
      </c>
      <c r="B255" s="192" t="s">
        <v>409</v>
      </c>
    </row>
    <row r="256" spans="1:2" ht="15">
      <c r="A256" s="188" t="s">
        <v>311</v>
      </c>
      <c r="B256" s="192" t="s">
        <v>410</v>
      </c>
    </row>
    <row r="257" spans="1:2" ht="15">
      <c r="A257" s="188" t="s">
        <v>313</v>
      </c>
      <c r="B257" s="192" t="s">
        <v>411</v>
      </c>
    </row>
    <row r="258" spans="1:2" ht="15">
      <c r="A258" s="188" t="s">
        <v>321</v>
      </c>
      <c r="B258" s="192" t="s">
        <v>412</v>
      </c>
    </row>
    <row r="259" spans="1:2" ht="15">
      <c r="A259" s="188" t="s">
        <v>323</v>
      </c>
      <c r="B259" s="192" t="s">
        <v>413</v>
      </c>
    </row>
    <row r="260" spans="1:2" ht="15">
      <c r="A260" s="188" t="s">
        <v>327</v>
      </c>
      <c r="B260" s="192" t="s">
        <v>438</v>
      </c>
    </row>
    <row r="261" spans="1:2" ht="15">
      <c r="A261" s="188" t="s">
        <v>337</v>
      </c>
      <c r="B261" s="192" t="s">
        <v>439</v>
      </c>
    </row>
    <row r="262" spans="1:2" ht="15">
      <c r="A262" s="188" t="s">
        <v>367</v>
      </c>
      <c r="B262" s="192" t="s">
        <v>414</v>
      </c>
    </row>
    <row r="263" spans="1:2" ht="15">
      <c r="A263" s="106" t="s">
        <v>184</v>
      </c>
      <c r="B263" s="106" t="s">
        <v>185</v>
      </c>
    </row>
    <row r="264" spans="1:2" ht="15">
      <c r="A264" s="106" t="s">
        <v>186</v>
      </c>
      <c r="B264" s="106" t="s">
        <v>187</v>
      </c>
    </row>
    <row r="265" spans="1:2" ht="15">
      <c r="A265" s="106" t="s">
        <v>188</v>
      </c>
      <c r="B265" s="106" t="s">
        <v>189</v>
      </c>
    </row>
    <row r="266" spans="1:2" ht="15">
      <c r="A266" s="106" t="s">
        <v>190</v>
      </c>
      <c r="B266" s="106" t="s">
        <v>191</v>
      </c>
    </row>
    <row r="267" spans="1:2" ht="15">
      <c r="A267" s="106" t="s">
        <v>192</v>
      </c>
      <c r="B267" s="106" t="s">
        <v>193</v>
      </c>
    </row>
    <row r="268" spans="1:2" ht="15">
      <c r="A268" s="106" t="s">
        <v>194</v>
      </c>
      <c r="B268" s="106" t="s">
        <v>195</v>
      </c>
    </row>
    <row r="269" spans="1:2" ht="15">
      <c r="A269" s="106" t="s">
        <v>196</v>
      </c>
      <c r="B269" s="106" t="s">
        <v>197</v>
      </c>
    </row>
    <row r="270" spans="1:2" ht="15">
      <c r="A270" s="106" t="s">
        <v>198</v>
      </c>
      <c r="B270" s="106" t="s">
        <v>199</v>
      </c>
    </row>
    <row r="271" spans="1:2" ht="15">
      <c r="A271" s="106" t="s">
        <v>200</v>
      </c>
      <c r="B271" s="106" t="s">
        <v>415</v>
      </c>
    </row>
    <row r="272" spans="1:2" ht="15">
      <c r="A272" s="106" t="s">
        <v>202</v>
      </c>
      <c r="B272" s="106" t="s">
        <v>203</v>
      </c>
    </row>
    <row r="273" spans="1:2" ht="15">
      <c r="A273" s="106" t="s">
        <v>204</v>
      </c>
      <c r="B273" s="106" t="s">
        <v>205</v>
      </c>
    </row>
    <row r="274" spans="1:2" ht="15">
      <c r="A274" s="106" t="s">
        <v>204</v>
      </c>
      <c r="B274" s="106" t="s">
        <v>206</v>
      </c>
    </row>
    <row r="275" spans="1:2" ht="15">
      <c r="A275" s="106" t="s">
        <v>207</v>
      </c>
      <c r="B275" s="106" t="s">
        <v>208</v>
      </c>
    </row>
    <row r="276" spans="1:2" ht="15">
      <c r="A276" s="106" t="s">
        <v>209</v>
      </c>
      <c r="B276" s="106" t="s">
        <v>210</v>
      </c>
    </row>
    <row r="277" spans="1:2" ht="15">
      <c r="A277" s="106" t="s">
        <v>211</v>
      </c>
      <c r="B277" s="106" t="s">
        <v>212</v>
      </c>
    </row>
    <row r="278" spans="1:2" ht="15">
      <c r="A278" s="106" t="s">
        <v>213</v>
      </c>
      <c r="B278" s="106" t="s">
        <v>214</v>
      </c>
    </row>
    <row r="279" spans="1:2" ht="15">
      <c r="A279" s="106" t="s">
        <v>215</v>
      </c>
      <c r="B279" s="106" t="s">
        <v>216</v>
      </c>
    </row>
    <row r="280" spans="1:2" ht="15">
      <c r="A280" s="106" t="s">
        <v>217</v>
      </c>
      <c r="B280" s="106" t="s">
        <v>218</v>
      </c>
    </row>
    <row r="281" spans="1:2" ht="15">
      <c r="A281" s="106" t="s">
        <v>219</v>
      </c>
      <c r="B281" s="106" t="s">
        <v>220</v>
      </c>
    </row>
    <row r="282" spans="1:2" ht="15">
      <c r="A282" s="106" t="s">
        <v>221</v>
      </c>
      <c r="B282" s="106" t="s">
        <v>222</v>
      </c>
    </row>
    <row r="283" spans="1:2" ht="15">
      <c r="A283" s="106" t="s">
        <v>223</v>
      </c>
      <c r="B283" s="106" t="s">
        <v>224</v>
      </c>
    </row>
    <row r="284" spans="1:2" ht="15">
      <c r="A284" s="106" t="s">
        <v>225</v>
      </c>
      <c r="B284" s="106" t="s">
        <v>226</v>
      </c>
    </row>
    <row r="285" spans="1:2" ht="15">
      <c r="A285" s="106" t="s">
        <v>227</v>
      </c>
      <c r="B285" s="106" t="s">
        <v>228</v>
      </c>
    </row>
    <row r="286" spans="1:2" ht="15">
      <c r="A286" s="106" t="s">
        <v>229</v>
      </c>
      <c r="B286" s="106" t="s">
        <v>230</v>
      </c>
    </row>
    <row r="287" spans="1:2" ht="15">
      <c r="A287" s="106" t="s">
        <v>231</v>
      </c>
      <c r="B287" s="106" t="s">
        <v>232</v>
      </c>
    </row>
    <row r="288" spans="1:2" ht="15">
      <c r="A288" s="106" t="s">
        <v>233</v>
      </c>
      <c r="B288" s="106" t="s">
        <v>234</v>
      </c>
    </row>
    <row r="289" spans="1:2" ht="15">
      <c r="A289" s="106" t="s">
        <v>235</v>
      </c>
      <c r="B289" s="106" t="s">
        <v>236</v>
      </c>
    </row>
    <row r="290" spans="1:2" ht="15">
      <c r="A290" s="106" t="s">
        <v>237</v>
      </c>
      <c r="B290" s="106" t="s">
        <v>238</v>
      </c>
    </row>
    <row r="291" spans="1:2" ht="15">
      <c r="A291" s="106" t="s">
        <v>239</v>
      </c>
      <c r="B291" s="106" t="s">
        <v>240</v>
      </c>
    </row>
    <row r="292" spans="1:2" ht="15">
      <c r="A292" s="106" t="s">
        <v>241</v>
      </c>
      <c r="B292" s="106" t="s">
        <v>242</v>
      </c>
    </row>
    <row r="293" spans="1:2" ht="15">
      <c r="A293" s="106" t="s">
        <v>243</v>
      </c>
      <c r="B293" s="106" t="s">
        <v>244</v>
      </c>
    </row>
    <row r="294" spans="1:2" ht="15">
      <c r="A294" s="106" t="s">
        <v>245</v>
      </c>
      <c r="B294" s="106" t="s">
        <v>246</v>
      </c>
    </row>
    <row r="295" spans="1:2" ht="15">
      <c r="A295" s="106" t="s">
        <v>247</v>
      </c>
      <c r="B295" s="106" t="s">
        <v>248</v>
      </c>
    </row>
    <row r="296" spans="1:2" ht="15">
      <c r="A296" s="106" t="s">
        <v>249</v>
      </c>
      <c r="B296" s="106" t="s">
        <v>250</v>
      </c>
    </row>
    <row r="297" spans="1:2" ht="15">
      <c r="A297" s="106" t="s">
        <v>251</v>
      </c>
      <c r="B297" s="106" t="s">
        <v>252</v>
      </c>
    </row>
    <row r="298" spans="1:2" ht="15">
      <c r="A298" s="106" t="s">
        <v>253</v>
      </c>
      <c r="B298" s="106" t="s">
        <v>254</v>
      </c>
    </row>
    <row r="299" spans="1:2" ht="15">
      <c r="A299" s="106" t="s">
        <v>255</v>
      </c>
      <c r="B299" s="106" t="s">
        <v>256</v>
      </c>
    </row>
    <row r="300" spans="1:2" ht="15">
      <c r="A300" s="106" t="s">
        <v>257</v>
      </c>
      <c r="B300" s="106" t="s">
        <v>258</v>
      </c>
    </row>
    <row r="301" spans="1:2" ht="15">
      <c r="A301" s="106" t="s">
        <v>259</v>
      </c>
      <c r="B301" s="106" t="s">
        <v>260</v>
      </c>
    </row>
    <row r="302" spans="1:2" ht="15">
      <c r="A302" s="106" t="s">
        <v>261</v>
      </c>
      <c r="B302" s="106" t="s">
        <v>262</v>
      </c>
    </row>
    <row r="303" spans="1:2" ht="15">
      <c r="A303" s="106" t="s">
        <v>263</v>
      </c>
      <c r="B303" s="106" t="s">
        <v>264</v>
      </c>
    </row>
    <row r="304" spans="1:2" ht="15">
      <c r="A304" s="106" t="s">
        <v>265</v>
      </c>
      <c r="B304" s="106" t="s">
        <v>266</v>
      </c>
    </row>
    <row r="305" spans="1:2" ht="15">
      <c r="A305" s="106" t="s">
        <v>267</v>
      </c>
      <c r="B305" s="106" t="s">
        <v>268</v>
      </c>
    </row>
    <row r="306" spans="1:2" ht="15">
      <c r="A306" s="106" t="s">
        <v>269</v>
      </c>
      <c r="B306" s="106" t="s">
        <v>270</v>
      </c>
    </row>
    <row r="307" spans="1:2" ht="15">
      <c r="A307" s="106" t="s">
        <v>271</v>
      </c>
      <c r="B307" s="106" t="s">
        <v>272</v>
      </c>
    </row>
    <row r="308" spans="1:2" ht="15">
      <c r="A308" s="106" t="s">
        <v>273</v>
      </c>
      <c r="B308" s="106" t="s">
        <v>274</v>
      </c>
    </row>
    <row r="309" spans="1:2" ht="15">
      <c r="A309" s="106" t="s">
        <v>275</v>
      </c>
      <c r="B309" s="106" t="s">
        <v>276</v>
      </c>
    </row>
    <row r="310" spans="1:2" ht="15">
      <c r="A310" s="106" t="s">
        <v>277</v>
      </c>
      <c r="B310" s="106" t="s">
        <v>278</v>
      </c>
    </row>
    <row r="311" spans="1:2" ht="15">
      <c r="A311" s="106" t="s">
        <v>279</v>
      </c>
      <c r="B311" s="106" t="s">
        <v>280</v>
      </c>
    </row>
    <row r="312" spans="1:2" ht="15">
      <c r="A312" s="106" t="s">
        <v>281</v>
      </c>
      <c r="B312" s="106" t="s">
        <v>282</v>
      </c>
    </row>
    <row r="313" spans="1:2" ht="15">
      <c r="A313" s="106" t="s">
        <v>283</v>
      </c>
      <c r="B313" s="106" t="s">
        <v>284</v>
      </c>
    </row>
    <row r="314" spans="1:2" ht="15">
      <c r="A314" s="106" t="s">
        <v>285</v>
      </c>
      <c r="B314" s="106" t="s">
        <v>286</v>
      </c>
    </row>
    <row r="315" spans="1:2" ht="15">
      <c r="A315" s="106" t="s">
        <v>287</v>
      </c>
      <c r="B315" s="106" t="s">
        <v>288</v>
      </c>
    </row>
    <row r="316" spans="1:2" ht="15">
      <c r="A316" s="106" t="s">
        <v>289</v>
      </c>
      <c r="B316" s="106" t="s">
        <v>290</v>
      </c>
    </row>
    <row r="317" spans="1:2" ht="15">
      <c r="A317" s="106" t="s">
        <v>291</v>
      </c>
      <c r="B317" s="106" t="s">
        <v>292</v>
      </c>
    </row>
    <row r="318" spans="1:2" ht="15">
      <c r="A318" s="106" t="s">
        <v>291</v>
      </c>
      <c r="B318" s="106" t="s">
        <v>293</v>
      </c>
    </row>
    <row r="319" spans="1:2" ht="15">
      <c r="A319" s="106" t="s">
        <v>294</v>
      </c>
      <c r="B319" s="106" t="s">
        <v>295</v>
      </c>
    </row>
    <row r="320" spans="1:2" ht="15">
      <c r="A320" s="106" t="s">
        <v>296</v>
      </c>
      <c r="B320" s="106" t="s">
        <v>297</v>
      </c>
    </row>
    <row r="321" spans="1:2" ht="15">
      <c r="A321" s="106" t="s">
        <v>298</v>
      </c>
      <c r="B321" s="106" t="s">
        <v>299</v>
      </c>
    </row>
    <row r="322" spans="1:2" ht="15">
      <c r="A322" s="106" t="s">
        <v>300</v>
      </c>
      <c r="B322" s="106" t="s">
        <v>301</v>
      </c>
    </row>
    <row r="323" spans="1:2" ht="15">
      <c r="A323" s="106" t="s">
        <v>302</v>
      </c>
      <c r="B323" s="106" t="s">
        <v>303</v>
      </c>
    </row>
    <row r="324" spans="1:2" ht="15">
      <c r="A324" s="106" t="s">
        <v>304</v>
      </c>
      <c r="B324" s="106" t="s">
        <v>305</v>
      </c>
    </row>
    <row r="325" spans="1:2" ht="15">
      <c r="A325" s="106" t="s">
        <v>306</v>
      </c>
      <c r="B325" s="106" t="s">
        <v>307</v>
      </c>
    </row>
    <row r="326" spans="1:2" ht="15">
      <c r="A326" s="106" t="s">
        <v>306</v>
      </c>
      <c r="B326" s="106" t="s">
        <v>308</v>
      </c>
    </row>
    <row r="327" spans="1:2" ht="15">
      <c r="A327" s="106" t="s">
        <v>309</v>
      </c>
      <c r="B327" s="106" t="s">
        <v>310</v>
      </c>
    </row>
    <row r="328" spans="1:2" ht="15">
      <c r="A328" s="106" t="s">
        <v>311</v>
      </c>
      <c r="B328" s="106" t="s">
        <v>312</v>
      </c>
    </row>
    <row r="329" spans="1:2" ht="15">
      <c r="A329" s="106" t="s">
        <v>313</v>
      </c>
      <c r="B329" s="106" t="s">
        <v>314</v>
      </c>
    </row>
    <row r="330" spans="1:2" ht="15">
      <c r="A330" s="106" t="s">
        <v>315</v>
      </c>
      <c r="B330" s="106" t="s">
        <v>316</v>
      </c>
    </row>
    <row r="331" spans="1:2" ht="15">
      <c r="A331" s="106" t="s">
        <v>317</v>
      </c>
      <c r="B331" s="106" t="s">
        <v>318</v>
      </c>
    </row>
    <row r="332" spans="1:2" ht="15">
      <c r="A332" s="106" t="s">
        <v>319</v>
      </c>
      <c r="B332" s="106" t="s">
        <v>320</v>
      </c>
    </row>
    <row r="333" spans="1:2" ht="15">
      <c r="A333" s="106" t="s">
        <v>321</v>
      </c>
      <c r="B333" s="106" t="s">
        <v>322</v>
      </c>
    </row>
    <row r="334" spans="1:2" ht="15">
      <c r="A334" s="106" t="s">
        <v>323</v>
      </c>
      <c r="B334" s="106" t="s">
        <v>324</v>
      </c>
    </row>
    <row r="335" spans="1:2" ht="15">
      <c r="A335" s="106" t="s">
        <v>325</v>
      </c>
      <c r="B335" s="106" t="s">
        <v>326</v>
      </c>
    </row>
    <row r="336" spans="1:2" ht="15">
      <c r="A336" s="106" t="s">
        <v>327</v>
      </c>
      <c r="B336" s="106" t="s">
        <v>328</v>
      </c>
    </row>
    <row r="337" spans="1:2" ht="15">
      <c r="A337" s="106" t="s">
        <v>329</v>
      </c>
      <c r="B337" s="106" t="s">
        <v>330</v>
      </c>
    </row>
    <row r="338" spans="1:2" ht="15">
      <c r="A338" s="106" t="s">
        <v>331</v>
      </c>
      <c r="B338" s="106" t="s">
        <v>332</v>
      </c>
    </row>
    <row r="339" spans="1:2" ht="15">
      <c r="A339" s="106" t="s">
        <v>333</v>
      </c>
      <c r="B339" s="106" t="s">
        <v>334</v>
      </c>
    </row>
    <row r="340" spans="1:2" ht="15">
      <c r="A340" s="106" t="s">
        <v>335</v>
      </c>
      <c r="B340" s="106" t="s">
        <v>336</v>
      </c>
    </row>
    <row r="341" spans="1:2" ht="15">
      <c r="A341" s="106" t="s">
        <v>337</v>
      </c>
      <c r="B341" s="106" t="s">
        <v>338</v>
      </c>
    </row>
    <row r="342" spans="1:2" ht="15">
      <c r="A342" s="106" t="s">
        <v>339</v>
      </c>
      <c r="B342" s="106" t="s">
        <v>340</v>
      </c>
    </row>
    <row r="343" spans="1:2" ht="15">
      <c r="A343" s="106" t="s">
        <v>341</v>
      </c>
      <c r="B343" s="106" t="s">
        <v>342</v>
      </c>
    </row>
    <row r="344" spans="1:2" ht="15">
      <c r="A344" s="106" t="s">
        <v>343</v>
      </c>
      <c r="B344" s="106" t="s">
        <v>344</v>
      </c>
    </row>
    <row r="345" spans="1:2" ht="15">
      <c r="A345" s="106" t="s">
        <v>345</v>
      </c>
      <c r="B345" s="106" t="s">
        <v>346</v>
      </c>
    </row>
    <row r="346" spans="1:2" s="106" customFormat="1" ht="15">
      <c r="A346" s="106" t="s">
        <v>548</v>
      </c>
      <c r="B346" s="106" t="s">
        <v>549</v>
      </c>
    </row>
    <row r="347" spans="1:2" ht="15">
      <c r="A347" s="106" t="s">
        <v>347</v>
      </c>
      <c r="B347" s="106" t="s">
        <v>348</v>
      </c>
    </row>
    <row r="348" spans="1:2" ht="15">
      <c r="A348" s="106" t="s">
        <v>349</v>
      </c>
      <c r="B348" s="106" t="s">
        <v>350</v>
      </c>
    </row>
    <row r="349" spans="1:2" ht="15">
      <c r="A349" s="106" t="s">
        <v>351</v>
      </c>
      <c r="B349" s="106" t="s">
        <v>352</v>
      </c>
    </row>
    <row r="350" spans="1:2" ht="15">
      <c r="A350" s="106" t="s">
        <v>353</v>
      </c>
      <c r="B350" s="106" t="s">
        <v>354</v>
      </c>
    </row>
    <row r="351" spans="1:2" ht="15">
      <c r="A351" s="106" t="s">
        <v>355</v>
      </c>
      <c r="B351" s="106" t="s">
        <v>356</v>
      </c>
    </row>
    <row r="352" spans="1:2" ht="15">
      <c r="A352" s="106" t="s">
        <v>357</v>
      </c>
      <c r="B352" s="106" t="s">
        <v>358</v>
      </c>
    </row>
    <row r="353" spans="1:2" ht="15">
      <c r="A353" s="106" t="s">
        <v>359</v>
      </c>
      <c r="B353" s="106" t="s">
        <v>360</v>
      </c>
    </row>
    <row r="354" spans="1:2" ht="15">
      <c r="A354" s="106" t="s">
        <v>361</v>
      </c>
      <c r="B354" s="106" t="s">
        <v>362</v>
      </c>
    </row>
    <row r="355" spans="1:2" ht="15">
      <c r="A355" s="106" t="s">
        <v>363</v>
      </c>
      <c r="B355" s="106" t="s">
        <v>364</v>
      </c>
    </row>
    <row r="356" spans="1:2" ht="15">
      <c r="A356" s="106" t="s">
        <v>365</v>
      </c>
      <c r="B356" s="106" t="s">
        <v>366</v>
      </c>
    </row>
    <row r="357" spans="1:2" ht="15">
      <c r="A357" s="106" t="s">
        <v>367</v>
      </c>
      <c r="B357" s="106" t="s">
        <v>368</v>
      </c>
    </row>
    <row r="358" spans="1:2" ht="15">
      <c r="A358" t="s">
        <v>455</v>
      </c>
      <c r="B358" s="106" t="s">
        <v>456</v>
      </c>
    </row>
    <row r="359" spans="1:2" ht="15">
      <c r="A359" t="s">
        <v>178</v>
      </c>
      <c r="B359" t="s">
        <v>457</v>
      </c>
    </row>
    <row r="360" spans="1:2" ht="15">
      <c r="A360" s="106" t="s">
        <v>180</v>
      </c>
      <c r="B360" s="106" t="s">
        <v>458</v>
      </c>
    </row>
  </sheetData>
  <sheetProtection formatCells="0" selectLockedCells="1"/>
  <mergeCells count="1">
    <mergeCell ref="B24:C24"/>
  </mergeCells>
  <conditionalFormatting sqref="B19:B65536 B1:B5">
    <cfRule type="duplicateValues" priority="4" dxfId="21" stopIfTrue="1">
      <formula>AND(COUNTIF($B$19:$B$65536,B1)+COUNTIF($B$1:$B$5,B1)&gt;1,NOT(ISBLANK(B1)))</formula>
    </cfRule>
  </conditionalFormatting>
  <conditionalFormatting sqref="B27:B119">
    <cfRule type="duplicateValues" priority="3" dxfId="21" stopIfTrue="1">
      <formula>AND(COUNTIF($B$27:$B$119,B27)&gt;1,NOT(ISBLANK(B27)))</formula>
    </cfRule>
  </conditionalFormatting>
  <conditionalFormatting sqref="B204:B262">
    <cfRule type="duplicateValues" priority="2" dxfId="21" stopIfTrue="1">
      <formula>AND(COUNTIF($B$204:$B$262,B204)&gt;1,NOT(ISBLANK(B204)))</formula>
    </cfRule>
  </conditionalFormatting>
  <conditionalFormatting sqref="B46">
    <cfRule type="duplicateValues" priority="1" dxfId="21" stopIfTrue="1">
      <formula>AND(COUNTIF($B$46:$B$46,B46)&gt;1,NOT(ISBLANK(B46)))</formula>
    </cfRule>
  </conditionalFormatting>
  <dataValidations count="2">
    <dataValidation type="list" allowBlank="1" showInputMessage="1" showErrorMessage="1" sqref="B204:B262">
      <formula1>$M$4:$M$144</formula1>
    </dataValidation>
    <dataValidation type="list" allowBlank="1" showInputMessage="1" showErrorMessage="1" sqref="B27:B119">
      <formula1>$G$7:$G$168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214" t="s">
        <v>98</v>
      </c>
    </row>
    <row r="2" ht="22.5">
      <c r="A2" s="215" t="s">
        <v>69</v>
      </c>
    </row>
    <row r="3" ht="23.25">
      <c r="A3" s="135"/>
    </row>
    <row r="4" ht="23.25">
      <c r="A4" s="135"/>
    </row>
    <row r="5" ht="23.25">
      <c r="A5" s="135"/>
    </row>
    <row r="6" ht="29.25" customHeight="1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53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89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NOVIEMBRE, 2022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zoomScale="80" zoomScaleNormal="80" zoomScalePageLayoutView="0" workbookViewId="0" topLeftCell="A1">
      <selection activeCell="K38" sqref="K38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4.42187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88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NOVIEMBRE, 2022</v>
      </c>
      <c r="G7" s="85"/>
      <c r="H7" s="36"/>
      <c r="I7" s="50"/>
      <c r="J7" s="128"/>
      <c r="K7" s="213" t="s">
        <v>444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52</v>
      </c>
      <c r="K9" s="54" t="s">
        <v>53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54</v>
      </c>
      <c r="H11" s="63">
        <v>10</v>
      </c>
      <c r="I11" s="64" t="s">
        <v>55</v>
      </c>
      <c r="J11" s="129"/>
      <c r="K11" s="129">
        <f>+d!C20</f>
        <v>67402902.41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68</v>
      </c>
      <c r="H12" s="63">
        <v>10</v>
      </c>
      <c r="I12" s="64" t="s">
        <v>55</v>
      </c>
      <c r="J12" s="129"/>
      <c r="K12" s="129">
        <f>+d!C21</f>
        <v>0</v>
      </c>
      <c r="M12" s="147">
        <f>22963721</f>
        <v>22963721</v>
      </c>
      <c r="O12" s="83">
        <f>+O11-K11</f>
        <v>-62805239.989999995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54</v>
      </c>
      <c r="H13" s="66">
        <v>10</v>
      </c>
      <c r="I13" s="67" t="s">
        <v>56</v>
      </c>
      <c r="J13" s="129"/>
      <c r="K13" s="129"/>
      <c r="M13" s="83">
        <f>+M11-M12</f>
        <v>6462709</v>
      </c>
      <c r="N13" s="83">
        <f>+M13-K11</f>
        <v>-60940193.41</v>
      </c>
    </row>
    <row r="14" spans="2:11" s="70" customFormat="1" ht="15.75">
      <c r="B14" s="112" t="s">
        <v>57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67402902.41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82571843.71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58</v>
      </c>
      <c r="H16" s="66">
        <v>30</v>
      </c>
      <c r="I16" s="67" t="s">
        <v>59</v>
      </c>
      <c r="J16" s="129"/>
      <c r="K16" s="129">
        <f>+d!C22</f>
        <v>15168941.3</v>
      </c>
      <c r="M16" s="102">
        <f>+M15-K11-K12-K13</f>
        <v>15168941.299999997</v>
      </c>
    </row>
    <row r="17" spans="2:13" ht="15.75">
      <c r="B17" s="71"/>
      <c r="C17" s="99"/>
      <c r="D17" s="99"/>
      <c r="E17" s="66"/>
      <c r="F17" s="66"/>
      <c r="G17" s="90" t="s">
        <v>60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57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15168941.3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66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57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61</v>
      </c>
      <c r="H25" s="75"/>
      <c r="I25" s="67"/>
      <c r="J25" s="129"/>
      <c r="K25" s="207">
        <f>-SUMIF(VARIACION!D14,"&lt;=0",VARIACION!D14)</f>
        <v>0</v>
      </c>
      <c r="M25" s="102">
        <f>+VARIACION!D14</f>
        <v>51810803.78999999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57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208">
        <f>K25+K26</f>
        <v>0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62</v>
      </c>
      <c r="H28" s="66"/>
      <c r="I28" s="67"/>
      <c r="J28" s="129"/>
      <c r="K28" s="129">
        <f>SUMIF(VARIACION!$D$28,"&gt;=0",VARIACION!$D$28)</f>
        <v>0</v>
      </c>
      <c r="M28" s="102">
        <f>+VARIACION!D28</f>
        <v>-3638544.86999999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57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0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63</v>
      </c>
      <c r="H32" s="66">
        <v>60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64</v>
      </c>
      <c r="H33" s="66">
        <v>60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443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82571843.71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65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82571843.71</v>
      </c>
    </row>
    <row r="38" ht="15.75">
      <c r="K38" s="127">
        <f>+K37-'GASTO G.'!O134</f>
        <v>0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3"/>
  <sheetViews>
    <sheetView showGridLines="0" zoomScale="80" zoomScaleNormal="80" zoomScalePageLayoutView="0" workbookViewId="0" topLeftCell="A79">
      <selection activeCell="J86" sqref="J86"/>
    </sheetView>
  </sheetViews>
  <sheetFormatPr defaultColWidth="11.421875" defaultRowHeight="15"/>
  <cols>
    <col min="1" max="5" width="4.28125" style="0" customWidth="1"/>
    <col min="6" max="6" width="56.710937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5.28125" style="0" bestFit="1" customWidth="1"/>
    <col min="16" max="16" width="14.421875" style="0" customWidth="1"/>
    <col min="17" max="17" width="14.7109375" style="0" customWidth="1"/>
    <col min="18" max="18" width="13.28125" style="0" customWidth="1"/>
    <col min="19" max="19" width="11.7109375" style="0" customWidth="1"/>
    <col min="20" max="20" width="14.8515625" style="106" customWidth="1"/>
    <col min="21" max="21" width="11.7109375" style="106" customWidth="1"/>
  </cols>
  <sheetData>
    <row r="1" spans="1:35" ht="15.75">
      <c r="A1" s="280" t="s">
        <v>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81" t="s">
        <v>43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81" t="s">
        <v>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67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NOVIEMBRE, 2022</v>
      </c>
      <c r="N5" s="31"/>
      <c r="O5" s="36"/>
      <c r="P5" s="31"/>
      <c r="Q5" s="35"/>
      <c r="R5" s="35"/>
    </row>
    <row r="6" spans="6:24" ht="15">
      <c r="F6" s="279" t="s">
        <v>36</v>
      </c>
      <c r="G6" s="279"/>
      <c r="H6" s="279"/>
      <c r="I6" s="279"/>
      <c r="J6" s="279"/>
      <c r="K6" s="279"/>
      <c r="L6" s="279"/>
      <c r="M6" s="279"/>
      <c r="N6" s="279"/>
      <c r="O6" s="279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32" t="s">
        <v>37</v>
      </c>
      <c r="D7" s="278">
        <v>6107</v>
      </c>
      <c r="E7" s="278"/>
      <c r="F7" s="37" t="s">
        <v>38</v>
      </c>
      <c r="G7" s="275" t="s">
        <v>39</v>
      </c>
      <c r="H7" s="275"/>
      <c r="I7" s="275"/>
      <c r="J7" s="275"/>
      <c r="K7" s="275"/>
      <c r="L7" s="275"/>
      <c r="M7" s="275"/>
      <c r="N7" s="275"/>
      <c r="O7" s="275"/>
      <c r="P7" s="39"/>
      <c r="Q7" s="39"/>
      <c r="R7" s="39"/>
      <c r="S7" s="39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75" t="s">
        <v>39</v>
      </c>
      <c r="H8" s="275"/>
      <c r="I8" s="275"/>
      <c r="J8" s="275"/>
      <c r="K8" s="275"/>
      <c r="L8" s="275"/>
      <c r="M8" s="275"/>
      <c r="N8" s="275"/>
      <c r="O8" s="275"/>
      <c r="P8" s="212" t="s">
        <v>444</v>
      </c>
      <c r="Q8" s="39"/>
      <c r="R8" s="39"/>
      <c r="S8" s="39"/>
      <c r="T8" s="39"/>
      <c r="U8" s="39"/>
      <c r="V8" s="39"/>
      <c r="W8" s="39"/>
      <c r="X8" s="39"/>
    </row>
    <row r="10" ht="15.75" thickBot="1"/>
    <row r="11" spans="1:16" ht="15">
      <c r="A11" s="282" t="s">
        <v>0</v>
      </c>
      <c r="B11" s="283"/>
      <c r="C11" s="283"/>
      <c r="D11" s="283"/>
      <c r="E11" s="284"/>
      <c r="F11" s="272" t="s">
        <v>1</v>
      </c>
      <c r="G11" s="272" t="s">
        <v>2</v>
      </c>
      <c r="H11" s="272" t="s">
        <v>3</v>
      </c>
      <c r="I11" s="272" t="s">
        <v>4</v>
      </c>
      <c r="J11" s="272" t="s">
        <v>5</v>
      </c>
      <c r="K11" s="272" t="s">
        <v>6</v>
      </c>
      <c r="L11" s="272" t="s">
        <v>7</v>
      </c>
      <c r="M11" s="272" t="s">
        <v>8</v>
      </c>
      <c r="N11" s="272" t="s">
        <v>9</v>
      </c>
      <c r="O11" s="272" t="s">
        <v>86</v>
      </c>
      <c r="P11" s="272" t="s">
        <v>87</v>
      </c>
    </row>
    <row r="12" spans="1:16" ht="15.75" thickBot="1">
      <c r="A12" s="285"/>
      <c r="B12" s="286"/>
      <c r="C12" s="286"/>
      <c r="D12" s="286"/>
      <c r="E12" s="287"/>
      <c r="F12" s="273"/>
      <c r="G12" s="276"/>
      <c r="H12" s="276"/>
      <c r="I12" s="276"/>
      <c r="J12" s="276"/>
      <c r="K12" s="276"/>
      <c r="L12" s="273"/>
      <c r="M12" s="273"/>
      <c r="N12" s="273"/>
      <c r="O12" s="276"/>
      <c r="P12" s="276"/>
    </row>
    <row r="13" spans="1:16" ht="15">
      <c r="A13" s="272" t="s">
        <v>10</v>
      </c>
      <c r="B13" s="272" t="s">
        <v>11</v>
      </c>
      <c r="C13" s="272" t="s">
        <v>12</v>
      </c>
      <c r="D13" s="272" t="s">
        <v>13</v>
      </c>
      <c r="E13" s="272" t="s">
        <v>14</v>
      </c>
      <c r="F13" s="273"/>
      <c r="G13" s="276"/>
      <c r="H13" s="276"/>
      <c r="I13" s="276"/>
      <c r="J13" s="276"/>
      <c r="K13" s="276"/>
      <c r="L13" s="273"/>
      <c r="M13" s="273"/>
      <c r="N13" s="273"/>
      <c r="O13" s="276"/>
      <c r="P13" s="276"/>
    </row>
    <row r="14" spans="1:16" ht="15.75" thickBot="1">
      <c r="A14" s="274"/>
      <c r="B14" s="274"/>
      <c r="C14" s="274"/>
      <c r="D14" s="274"/>
      <c r="E14" s="274"/>
      <c r="F14" s="274"/>
      <c r="G14" s="277"/>
      <c r="H14" s="277"/>
      <c r="I14" s="277"/>
      <c r="J14" s="277"/>
      <c r="K14" s="277"/>
      <c r="L14" s="274"/>
      <c r="M14" s="274"/>
      <c r="N14" s="274"/>
      <c r="O14" s="277"/>
      <c r="P14" s="277"/>
    </row>
    <row r="15" spans="1:18" ht="15">
      <c r="A15" s="269" t="s">
        <v>15</v>
      </c>
      <c r="B15" s="270"/>
      <c r="C15" s="270"/>
      <c r="D15" s="270"/>
      <c r="E15" s="271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85</v>
      </c>
      <c r="R15" s="102"/>
    </row>
    <row r="16" spans="1:15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16" ht="15">
      <c r="A17" s="11">
        <v>2</v>
      </c>
      <c r="B17" s="11">
        <v>1</v>
      </c>
      <c r="C17" s="11"/>
      <c r="D17" s="11"/>
      <c r="E17" s="11"/>
      <c r="F17" s="209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SUM(O18:O38)</f>
        <v>14853122.76</v>
      </c>
      <c r="P17" s="23">
        <f>SUM(P18:P38)</f>
        <v>14853122.76</v>
      </c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50" t="s">
        <v>461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SUMIF(d!$B$27:$B$119,F18,d!$C$27:$C$119)</f>
        <v>12127958.67</v>
      </c>
      <c r="P18" s="25">
        <f>SUMIF(d!$B$27:$B$119,F18,d!$D$27:$D$119)</f>
        <v>12127958.67</v>
      </c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50" t="s">
        <v>462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SUMIF(d!$B$27:$B$119,F19,d!$C$27:$C$119)</f>
        <v>0</v>
      </c>
      <c r="P19" s="25">
        <f>SUMIF(d!$B$27:$B$119,F19,d!$D$27:$D$119)</f>
        <v>0</v>
      </c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50" t="s">
        <v>417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SUMIF(d!$B$27:$B$119,F20,d!$C$27:$C$119)</f>
        <v>0</v>
      </c>
      <c r="P20" s="25">
        <f>SUMIF(d!$B$27:$B$119,F20,d!$D$27:$D$119)</f>
        <v>0</v>
      </c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50" t="s">
        <v>463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449</v>
      </c>
      <c r="N21" s="18" t="s">
        <v>30</v>
      </c>
      <c r="O21" s="25">
        <f>SUMIF(d!$B$27:$B$119,F21,d!$C$27:$C$119)</f>
        <v>0</v>
      </c>
      <c r="P21" s="25">
        <f>SUMIF(d!$B$27:$B$119,F21,d!$D$27:$D$119)</f>
        <v>0</v>
      </c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50" t="s">
        <v>513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SUMIF(d!$B$27:$B$119,F22,d!$C$27:$C$119)</f>
        <v>0</v>
      </c>
      <c r="P22" s="25">
        <f>SUMIF(d!$B$27:$B$119,F22,d!$D$27:$D$119)</f>
        <v>0</v>
      </c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50" t="s">
        <v>558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SUMIF(d!$B$27:$B$119,F23,d!$C$27:$C$119)</f>
        <v>0</v>
      </c>
      <c r="P23" s="25">
        <f>SUMIF(d!$B$27:$B$119,F23,d!$D$27:$D$119)</f>
        <v>0</v>
      </c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50" t="s">
        <v>537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SUMIF(d!$B$27:$B$119,F24,d!$C$27:$C$119)</f>
        <v>0</v>
      </c>
      <c r="P24" s="25">
        <f>SUMIF(d!$B$27:$B$119,F24,d!$D$27:$D$119)</f>
        <v>0</v>
      </c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50" t="s">
        <v>534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SUMIF(d!$B$27:$B$119,F25,d!$C$27:$C$119)</f>
        <v>0</v>
      </c>
      <c r="P25" s="25">
        <f>SUMIF(d!$B$27:$B$119,F25,d!$D$27:$D$119)</f>
        <v>0</v>
      </c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50" t="s">
        <v>464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SUMIF(d!$B$27:$B$119,F26,d!$C$27:$C$119)</f>
        <v>0</v>
      </c>
      <c r="P26" s="25">
        <f>SUMIF(d!$B$27:$B$119,F26,d!$D$27:$D$119)</f>
        <v>0</v>
      </c>
      <c r="T26" s="102"/>
    </row>
    <row r="27" spans="1:20" ht="15">
      <c r="A27" s="11">
        <v>2</v>
      </c>
      <c r="B27" s="11">
        <v>1</v>
      </c>
      <c r="C27" s="11">
        <v>2</v>
      </c>
      <c r="D27" s="11">
        <v>2</v>
      </c>
      <c r="E27" s="11">
        <v>4</v>
      </c>
      <c r="F27" s="250" t="s">
        <v>465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SUMIF(d!$B$27:$B$119,F27,d!$C$27:$C$119)</f>
        <v>555450</v>
      </c>
      <c r="P27" s="25">
        <f>SUMIF(d!$B$27:$B$119,F27,d!$D$27:$D$119)</f>
        <v>555450</v>
      </c>
      <c r="T27" s="102"/>
    </row>
    <row r="28" spans="1:20" s="106" customFormat="1" ht="15">
      <c r="A28" s="11">
        <v>2</v>
      </c>
      <c r="B28" s="11">
        <v>1</v>
      </c>
      <c r="C28" s="11">
        <v>2</v>
      </c>
      <c r="D28" s="11">
        <v>2</v>
      </c>
      <c r="E28" s="11">
        <v>5</v>
      </c>
      <c r="F28" s="250" t="s">
        <v>563</v>
      </c>
      <c r="G28" s="24">
        <v>5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90</v>
      </c>
      <c r="N28" s="18" t="s">
        <v>564</v>
      </c>
      <c r="O28" s="25">
        <f>SUMIF(d!$B$27:$B$119,F28,d!$C$27:$C$119)</f>
        <v>75280</v>
      </c>
      <c r="P28" s="25">
        <f>SUMIF(d!$B$27:$B$119,F28,d!$D$27:$D$119)</f>
        <v>75280</v>
      </c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6</v>
      </c>
      <c r="F29" s="237" t="s">
        <v>552</v>
      </c>
      <c r="G29" s="24">
        <v>4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29</v>
      </c>
      <c r="N29" s="18" t="s">
        <v>30</v>
      </c>
      <c r="O29" s="25">
        <f>SUMIF(d!$B$27:$B$119,F29,d!$C$27:$C$119)</f>
        <v>0</v>
      </c>
      <c r="P29" s="25">
        <f>SUMIF(d!$B$27:$B$119,F29,d!$D$27:$D$119)</f>
        <v>0</v>
      </c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8</v>
      </c>
      <c r="F30" s="250" t="s">
        <v>520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SUMIF(d!$B$27:$B$119,F30,d!$C$27:$C$119)</f>
        <v>0</v>
      </c>
      <c r="P30" s="25">
        <f>SUMIF(d!$B$27:$B$119,F30,d!$D$27:$D$119)</f>
        <v>0</v>
      </c>
      <c r="T30" s="102"/>
    </row>
    <row r="31" spans="1:20" s="106" customFormat="1" ht="15">
      <c r="A31" s="11">
        <v>2</v>
      </c>
      <c r="B31" s="11">
        <v>1</v>
      </c>
      <c r="C31" s="11">
        <v>2</v>
      </c>
      <c r="D31" s="11">
        <v>2</v>
      </c>
      <c r="E31" s="11">
        <v>9</v>
      </c>
      <c r="F31" s="238" t="s">
        <v>526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SUMIF(d!$B$27:$B$119,F31,d!$C$27:$C$119)</f>
        <v>0</v>
      </c>
      <c r="P31" s="25">
        <f>SUMIF(d!$B$27:$B$119,F31,d!$D$27:$D$119)</f>
        <v>0</v>
      </c>
      <c r="T31" s="102"/>
    </row>
    <row r="32" spans="1:20" s="106" customFormat="1" ht="15">
      <c r="A32" s="11">
        <v>2</v>
      </c>
      <c r="B32" s="11">
        <v>1</v>
      </c>
      <c r="C32" s="11">
        <v>3</v>
      </c>
      <c r="D32" s="11">
        <v>1</v>
      </c>
      <c r="E32" s="11">
        <v>1</v>
      </c>
      <c r="F32" s="237" t="s">
        <v>466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SUMIF(d!$B$27:$B$119,F32,d!$C$27:$C$119)</f>
        <v>215000</v>
      </c>
      <c r="P32" s="25">
        <f>SUMIF(d!$B$27:$B$119,F32,d!$D$27:$D$119)</f>
        <v>215000</v>
      </c>
      <c r="T32" s="102"/>
    </row>
    <row r="33" spans="1:20" ht="15">
      <c r="A33" s="11">
        <v>2</v>
      </c>
      <c r="B33" s="11">
        <v>1</v>
      </c>
      <c r="C33" s="11">
        <v>3</v>
      </c>
      <c r="D33" s="11">
        <v>2</v>
      </c>
      <c r="E33" s="11">
        <v>1</v>
      </c>
      <c r="F33" s="237" t="s">
        <v>467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SUMIF(d!$B$27:$B$119,F33,d!$C$27:$C$119)</f>
        <v>0</v>
      </c>
      <c r="P33" s="25">
        <f>SUMIF(d!$B$27:$B$119,F33,d!$D$27:$D$119)</f>
        <v>0</v>
      </c>
      <c r="T33" s="102"/>
    </row>
    <row r="34" spans="1:20" s="106" customFormat="1" ht="15">
      <c r="A34" s="11">
        <v>2</v>
      </c>
      <c r="B34" s="11">
        <v>1</v>
      </c>
      <c r="C34" s="11">
        <v>3</v>
      </c>
      <c r="D34" s="11">
        <v>2</v>
      </c>
      <c r="E34" s="11">
        <v>2</v>
      </c>
      <c r="F34" s="237" t="s">
        <v>532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SUMIF(d!$B$27:$B$119,F34,d!$C$27:$C$119)</f>
        <v>0</v>
      </c>
      <c r="P34" s="25">
        <f>SUMIF(d!$B$27:$B$119,F34,d!$D$27:$D$119)</f>
        <v>0</v>
      </c>
      <c r="T34" s="102"/>
    </row>
    <row r="35" spans="1:20" s="106" customFormat="1" ht="15">
      <c r="A35" s="11">
        <v>2</v>
      </c>
      <c r="B35" s="11">
        <v>1</v>
      </c>
      <c r="C35" s="11">
        <v>4</v>
      </c>
      <c r="D35" s="11">
        <v>2</v>
      </c>
      <c r="E35" s="11">
        <v>2</v>
      </c>
      <c r="F35" s="238" t="s">
        <v>517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SUMIF(d!$B$27:$B$119,F35,d!$C$27:$C$119)</f>
        <v>0</v>
      </c>
      <c r="P35" s="25">
        <f>SUMIF(d!$B$27:$B$119,F35,d!$D$27:$D$119)</f>
        <v>0</v>
      </c>
      <c r="T35" s="102"/>
    </row>
    <row r="36" spans="1:20" ht="15">
      <c r="A36" s="11">
        <v>2</v>
      </c>
      <c r="B36" s="11">
        <v>1</v>
      </c>
      <c r="C36" s="11">
        <v>5</v>
      </c>
      <c r="D36" s="11">
        <v>1</v>
      </c>
      <c r="E36" s="11">
        <v>1</v>
      </c>
      <c r="F36" s="237" t="s">
        <v>468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SUMIF(d!$B$27:$B$119,F36,d!$C$27:$C$119)</f>
        <v>865513.23</v>
      </c>
      <c r="P36" s="25">
        <f>SUMIF(d!$B$27:$B$119,F36,d!$D$27:$D$119)</f>
        <v>865513.23</v>
      </c>
      <c r="T36" s="102"/>
    </row>
    <row r="37" spans="1:21" ht="15">
      <c r="A37" s="11">
        <v>2</v>
      </c>
      <c r="B37" s="11">
        <v>1</v>
      </c>
      <c r="C37" s="11">
        <v>5</v>
      </c>
      <c r="D37" s="11">
        <v>2</v>
      </c>
      <c r="E37" s="11">
        <v>1</v>
      </c>
      <c r="F37" s="237" t="s">
        <v>469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SUMIF(d!$B$27:$B$119,F37,d!$C$27:$C$119)</f>
        <v>869075.11</v>
      </c>
      <c r="P37" s="25">
        <f>SUMIF(d!$B$27:$B$119,F37,d!$D$27:$D$119)</f>
        <v>869075.11</v>
      </c>
      <c r="R37" s="102"/>
      <c r="S37" s="102"/>
      <c r="T37" s="102"/>
      <c r="U37" s="102"/>
    </row>
    <row r="38" spans="1:20" ht="15">
      <c r="A38" s="11">
        <v>2</v>
      </c>
      <c r="B38" s="11">
        <v>1</v>
      </c>
      <c r="C38" s="11">
        <v>5</v>
      </c>
      <c r="D38" s="11">
        <v>3</v>
      </c>
      <c r="E38" s="11">
        <v>1</v>
      </c>
      <c r="F38" s="106" t="s">
        <v>470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SUMIF(d!$B$27:$B$119,F38,d!$C$27:$C$119)</f>
        <v>144845.75</v>
      </c>
      <c r="P38" s="25">
        <f>SUMIF(d!$B$27:$B$119,F38,d!$D$27:$D$119)</f>
        <v>144845.75</v>
      </c>
      <c r="T38" s="102"/>
    </row>
    <row r="39" spans="1:20" ht="15">
      <c r="A39" s="11">
        <v>2</v>
      </c>
      <c r="B39" s="11">
        <v>2</v>
      </c>
      <c r="C39" s="11"/>
      <c r="D39" s="11"/>
      <c r="E39" s="11"/>
      <c r="F39" s="28" t="s">
        <v>31</v>
      </c>
      <c r="G39" s="28"/>
      <c r="H39" s="29"/>
      <c r="I39" s="29"/>
      <c r="J39" s="30"/>
      <c r="K39" s="30"/>
      <c r="L39" s="30"/>
      <c r="M39" s="30"/>
      <c r="N39" s="30"/>
      <c r="O39" s="105">
        <f>SUM(O40:O80)</f>
        <v>7220137.930000002</v>
      </c>
      <c r="P39" s="105">
        <f>SUM(P40:P80)</f>
        <v>7220137.930000002</v>
      </c>
      <c r="T39" s="102"/>
    </row>
    <row r="40" spans="1:20" ht="15">
      <c r="A40" s="11">
        <v>2</v>
      </c>
      <c r="B40" s="11">
        <v>2</v>
      </c>
      <c r="C40" s="11">
        <v>1</v>
      </c>
      <c r="D40" s="11">
        <v>2</v>
      </c>
      <c r="E40" s="11">
        <v>1</v>
      </c>
      <c r="F40" s="237" t="s">
        <v>471</v>
      </c>
      <c r="G40" s="252">
        <v>4</v>
      </c>
      <c r="H40" s="16" t="s">
        <v>24</v>
      </c>
      <c r="I40" s="16" t="s">
        <v>25</v>
      </c>
      <c r="J40" s="17" t="s">
        <v>26</v>
      </c>
      <c r="K40" s="17" t="s">
        <v>27</v>
      </c>
      <c r="L40" s="17" t="s">
        <v>28</v>
      </c>
      <c r="M40" s="17" t="s">
        <v>29</v>
      </c>
      <c r="N40" s="17" t="s">
        <v>30</v>
      </c>
      <c r="O40" s="25">
        <f>SUMIF(d!$B$27:$B$119,F40,d!$C$27:$C$119)</f>
        <v>119249.4</v>
      </c>
      <c r="P40" s="25">
        <f>SUMIF(d!$B$27:$B$119,F40,d!$D$27:$D$119)</f>
        <v>119249.4</v>
      </c>
      <c r="T40" s="102"/>
    </row>
    <row r="41" spans="1:20" ht="15">
      <c r="A41" s="11">
        <v>2</v>
      </c>
      <c r="B41" s="11">
        <v>2</v>
      </c>
      <c r="C41" s="11">
        <v>1</v>
      </c>
      <c r="D41" s="11">
        <v>3</v>
      </c>
      <c r="E41" s="11">
        <v>1</v>
      </c>
      <c r="F41" s="237" t="s">
        <v>472</v>
      </c>
      <c r="G41" s="24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8" t="s">
        <v>28</v>
      </c>
      <c r="M41" s="18" t="s">
        <v>29</v>
      </c>
      <c r="N41" s="18" t="s">
        <v>30</v>
      </c>
      <c r="O41" s="25">
        <f>SUMIF(d!$B$27:$B$119,F41,d!$C$27:$C$119)</f>
        <v>85219.8</v>
      </c>
      <c r="P41" s="25">
        <f>SUMIF(d!$B$27:$B$119,F41,d!$D$27:$D$119)</f>
        <v>85219.8</v>
      </c>
      <c r="T41" s="102"/>
    </row>
    <row r="42" spans="1:20" ht="15">
      <c r="A42" s="11">
        <v>2</v>
      </c>
      <c r="B42" s="11">
        <v>2</v>
      </c>
      <c r="C42" s="11">
        <v>1</v>
      </c>
      <c r="D42" s="11">
        <v>4</v>
      </c>
      <c r="E42" s="11">
        <v>1</v>
      </c>
      <c r="F42" s="237" t="s">
        <v>473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449</v>
      </c>
      <c r="N42" s="18" t="s">
        <v>30</v>
      </c>
      <c r="O42" s="25">
        <f>SUMIF(d!$B$27:$B$119,F42,d!$C$27:$C$119)</f>
        <v>0</v>
      </c>
      <c r="P42" s="25">
        <f>SUMIF(d!$B$27:$B$119,F42,d!$D$27:$D$119)</f>
        <v>0</v>
      </c>
      <c r="T42" s="102"/>
    </row>
    <row r="43" spans="1:20" s="106" customFormat="1" ht="15">
      <c r="A43" s="11">
        <v>2</v>
      </c>
      <c r="B43" s="11">
        <v>2</v>
      </c>
      <c r="C43" s="11">
        <v>1</v>
      </c>
      <c r="D43" s="11">
        <v>5</v>
      </c>
      <c r="E43" s="11">
        <v>1</v>
      </c>
      <c r="F43" s="237" t="s">
        <v>474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29</v>
      </c>
      <c r="N43" s="18" t="s">
        <v>30</v>
      </c>
      <c r="O43" s="25">
        <f>SUMIF(d!$B$27:$B$119,F43,d!$C$27:$C$119)</f>
        <v>33455.88</v>
      </c>
      <c r="P43" s="25">
        <f>SUMIF(d!$B$27:$B$119,F43,d!$D$27:$D$119)</f>
        <v>33455.88</v>
      </c>
      <c r="T43" s="102"/>
    </row>
    <row r="44" spans="1:20" s="106" customFormat="1" ht="15">
      <c r="A44" s="11">
        <v>2</v>
      </c>
      <c r="B44" s="11">
        <v>2</v>
      </c>
      <c r="C44" s="11">
        <v>1</v>
      </c>
      <c r="D44" s="11">
        <v>6</v>
      </c>
      <c r="E44" s="11">
        <v>2</v>
      </c>
      <c r="F44" s="237" t="s">
        <v>553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SUMIF(d!$B$27:$B$119,F44,d!$C$27:$C$119)</f>
        <v>4769148.2</v>
      </c>
      <c r="P44" s="25">
        <f>SUMIF(d!$B$27:$B$119,F44,d!$D$27:$D$119)</f>
        <v>4769148.2</v>
      </c>
      <c r="T44" s="102"/>
    </row>
    <row r="45" spans="1:20" ht="15">
      <c r="A45" s="11">
        <v>2</v>
      </c>
      <c r="B45" s="11">
        <v>2</v>
      </c>
      <c r="C45" s="11">
        <v>2</v>
      </c>
      <c r="D45" s="11">
        <v>1</v>
      </c>
      <c r="E45" s="11">
        <v>1</v>
      </c>
      <c r="F45" s="237" t="s">
        <v>475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SUMIF(d!$B$27:$B$119,F45,d!$C$27:$C$119)</f>
        <v>15525</v>
      </c>
      <c r="P45" s="25">
        <f>SUMIF(d!$B$27:$B$119,F45,d!$D$27:$D$119)</f>
        <v>15525</v>
      </c>
      <c r="T45" s="102"/>
    </row>
    <row r="46" spans="1:20" ht="15">
      <c r="A46" s="11">
        <v>2</v>
      </c>
      <c r="B46" s="11">
        <v>2</v>
      </c>
      <c r="C46" s="11">
        <v>2</v>
      </c>
      <c r="D46" s="11">
        <v>2</v>
      </c>
      <c r="E46" s="11">
        <v>1</v>
      </c>
      <c r="F46" s="237" t="s">
        <v>476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SUMIF(d!$B$27:$B$119,F46,d!$C$27:$C$119)</f>
        <v>400400</v>
      </c>
      <c r="P46" s="25">
        <f>SUMIF(d!$B$27:$B$119,F46,d!$D$27:$D$119)</f>
        <v>400400</v>
      </c>
      <c r="T46" s="102"/>
    </row>
    <row r="47" spans="1:20" ht="15">
      <c r="A47" s="11">
        <v>2</v>
      </c>
      <c r="B47" s="11">
        <v>2</v>
      </c>
      <c r="C47" s="11">
        <v>3</v>
      </c>
      <c r="D47" s="11">
        <v>1</v>
      </c>
      <c r="E47" s="11">
        <v>1</v>
      </c>
      <c r="F47" s="237" t="s">
        <v>477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SUMIF(d!$B$27:$B$119,F47,d!$C$27:$C$119)</f>
        <v>155550</v>
      </c>
      <c r="P47" s="25">
        <f>SUMIF(d!$B$27:$B$119,F47,d!$D$27:$D$119)</f>
        <v>155550</v>
      </c>
      <c r="T47" s="102"/>
    </row>
    <row r="48" spans="1:20" s="106" customFormat="1" ht="15">
      <c r="A48" s="11">
        <v>2</v>
      </c>
      <c r="B48" s="11">
        <v>2</v>
      </c>
      <c r="C48" s="11">
        <v>3</v>
      </c>
      <c r="D48" s="11">
        <v>2</v>
      </c>
      <c r="E48" s="11">
        <v>1</v>
      </c>
      <c r="F48" s="238" t="s">
        <v>527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449</v>
      </c>
      <c r="N48" s="18" t="s">
        <v>30</v>
      </c>
      <c r="O48" s="25">
        <f>SUMIF(d!$B$27:$B$119,F48,d!$C$27:$C$119)</f>
        <v>0</v>
      </c>
      <c r="P48" s="25">
        <f>SUMIF(d!$B$27:$B$119,F48,d!$D$27:$D$119)</f>
        <v>0</v>
      </c>
      <c r="T48" s="102"/>
    </row>
    <row r="49" spans="1:20" s="106" customFormat="1" ht="15">
      <c r="A49" s="11">
        <v>2</v>
      </c>
      <c r="B49" s="11">
        <v>2</v>
      </c>
      <c r="C49" s="11">
        <v>4</v>
      </c>
      <c r="D49" s="11">
        <v>1</v>
      </c>
      <c r="E49" s="11">
        <v>1</v>
      </c>
      <c r="F49" s="106" t="s">
        <v>514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449</v>
      </c>
      <c r="N49" s="18" t="s">
        <v>30</v>
      </c>
      <c r="O49" s="25">
        <f>SUMIF(d!$B$27:$B$119,F49,d!$C$27:$C$119)</f>
        <v>0</v>
      </c>
      <c r="P49" s="25">
        <f>SUMIF(d!$B$27:$B$119,F49,d!$D$27:$D$119)</f>
        <v>0</v>
      </c>
      <c r="T49" s="102"/>
    </row>
    <row r="50" spans="1:20" ht="15">
      <c r="A50" s="11">
        <v>2</v>
      </c>
      <c r="B50" s="11">
        <v>2</v>
      </c>
      <c r="C50" s="11">
        <v>5</v>
      </c>
      <c r="D50" s="11">
        <v>1</v>
      </c>
      <c r="E50" s="11">
        <v>1</v>
      </c>
      <c r="F50" s="26" t="s">
        <v>515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29</v>
      </c>
      <c r="N50" s="18" t="s">
        <v>30</v>
      </c>
      <c r="O50" s="25">
        <f>SUMIF(d!$B$27:$B$119,F50,d!$C$27:$C$119)</f>
        <v>0</v>
      </c>
      <c r="P50" s="25">
        <f>SUMIF(d!$B$27:$B$119,F50,d!$D$27:$D$119)</f>
        <v>0</v>
      </c>
      <c r="T50" s="102"/>
    </row>
    <row r="51" spans="1:20" s="106" customFormat="1" ht="15">
      <c r="A51" s="11">
        <v>2</v>
      </c>
      <c r="B51" s="11">
        <v>2</v>
      </c>
      <c r="C51" s="11">
        <v>5</v>
      </c>
      <c r="D51" s="11">
        <v>1</v>
      </c>
      <c r="E51" s="11">
        <v>2</v>
      </c>
      <c r="F51" s="15" t="s">
        <v>440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SUMIF(d!$B$27:$B$119,F51,d!$C$27:$C$119)</f>
        <v>0</v>
      </c>
      <c r="P51" s="25">
        <f>SUMIF(d!$B$27:$B$119,F51,d!$D$27:$D$119)</f>
        <v>0</v>
      </c>
      <c r="T51" s="102"/>
    </row>
    <row r="52" spans="1:20" s="106" customFormat="1" ht="15">
      <c r="A52" s="11">
        <v>2</v>
      </c>
      <c r="B52" s="11">
        <v>2</v>
      </c>
      <c r="C52" s="11">
        <v>5</v>
      </c>
      <c r="D52" s="11">
        <v>3</v>
      </c>
      <c r="E52" s="11">
        <v>2</v>
      </c>
      <c r="F52" s="251" t="s">
        <v>538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SUMIF(d!$B$27:$B$119,F52,d!$C$27:$C$119)</f>
        <v>0</v>
      </c>
      <c r="P52" s="25">
        <f>SUMIF(d!$B$27:$B$119,F52,d!$D$27:$D$119)</f>
        <v>0</v>
      </c>
      <c r="T52" s="102"/>
    </row>
    <row r="53" spans="1:20" ht="15">
      <c r="A53" s="11">
        <v>2</v>
      </c>
      <c r="B53" s="11">
        <v>2</v>
      </c>
      <c r="C53" s="11">
        <v>5</v>
      </c>
      <c r="D53" s="11">
        <v>3</v>
      </c>
      <c r="E53" s="11">
        <v>4</v>
      </c>
      <c r="F53" s="106" t="s">
        <v>478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SUMIF(d!$B$27:$B$119,F53,d!$C$27:$C$119)</f>
        <v>0</v>
      </c>
      <c r="P53" s="25">
        <f>SUMIF(d!$B$27:$B$119,F53,d!$D$27:$D$119)</f>
        <v>0</v>
      </c>
      <c r="T53" s="102"/>
    </row>
    <row r="54" spans="1:20" ht="15">
      <c r="A54" s="11">
        <v>2</v>
      </c>
      <c r="B54" s="11">
        <v>2</v>
      </c>
      <c r="C54" s="11">
        <v>5</v>
      </c>
      <c r="D54" s="11">
        <v>4</v>
      </c>
      <c r="E54" s="11">
        <v>1</v>
      </c>
      <c r="F54" s="15" t="s">
        <v>521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SUMIF(d!$B$27:$B$119,F54,d!$C$27:$C$119)</f>
        <v>0</v>
      </c>
      <c r="P54" s="25">
        <f>SUMIF(d!$B$27:$B$119,F54,d!$D$27:$D$119)</f>
        <v>0</v>
      </c>
      <c r="T54" s="102"/>
    </row>
    <row r="55" spans="1:20" s="106" customFormat="1" ht="15">
      <c r="A55" s="11">
        <v>2</v>
      </c>
      <c r="B55" s="11">
        <v>2</v>
      </c>
      <c r="C55" s="11">
        <v>5</v>
      </c>
      <c r="D55" s="11">
        <v>7</v>
      </c>
      <c r="E55" s="11">
        <v>1</v>
      </c>
      <c r="F55" s="237" t="s">
        <v>479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SUMIF(d!$B$27:$B$119,F55,d!$C$27:$C$119)</f>
        <v>0</v>
      </c>
      <c r="P55" s="25">
        <f>SUMIF(d!$B$27:$B$119,F55,d!$D$27:$D$119)</f>
        <v>0</v>
      </c>
      <c r="T55" s="102"/>
    </row>
    <row r="56" spans="1:20" s="106" customFormat="1" ht="15">
      <c r="A56" s="11">
        <v>2</v>
      </c>
      <c r="B56" s="11">
        <v>2</v>
      </c>
      <c r="C56" s="11">
        <v>5</v>
      </c>
      <c r="D56" s="11">
        <v>8</v>
      </c>
      <c r="E56" s="11">
        <v>1</v>
      </c>
      <c r="F56" s="237" t="s">
        <v>480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SUMIF(d!$B$27:$B$119,F56,d!$C$27:$C$119)</f>
        <v>0</v>
      </c>
      <c r="P56" s="25">
        <f>SUMIF(d!$B$27:$B$119,F56,d!$D$27:$D$119)</f>
        <v>0</v>
      </c>
      <c r="T56" s="102"/>
    </row>
    <row r="57" spans="1:20" ht="15">
      <c r="A57" s="11">
        <v>2</v>
      </c>
      <c r="B57" s="11">
        <v>2</v>
      </c>
      <c r="C57" s="11">
        <v>6</v>
      </c>
      <c r="D57" s="11">
        <v>2</v>
      </c>
      <c r="E57" s="11">
        <v>1</v>
      </c>
      <c r="F57" s="106" t="s">
        <v>481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SUMIF(d!$B$27:$B$119,F57,d!$C$27:$C$119)</f>
        <v>0</v>
      </c>
      <c r="P57" s="25">
        <f>SUMIF(d!$B$27:$B$119,F57,d!$D$27:$D$119)</f>
        <v>0</v>
      </c>
      <c r="T57" s="102"/>
    </row>
    <row r="58" spans="1:20" ht="15">
      <c r="A58" s="11">
        <v>2</v>
      </c>
      <c r="B58" s="11">
        <v>2</v>
      </c>
      <c r="C58" s="11">
        <v>7</v>
      </c>
      <c r="D58" s="11">
        <v>1</v>
      </c>
      <c r="E58" s="11">
        <v>1</v>
      </c>
      <c r="F58" s="15" t="s">
        <v>446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SUMIF(d!$B$27:$B$119,F58,d!$C$27:$C$119)</f>
        <v>0</v>
      </c>
      <c r="P58" s="25">
        <f>SUMIF(d!$B$27:$B$119,F58,d!$D$27:$D$119)</f>
        <v>0</v>
      </c>
      <c r="T58" s="102"/>
    </row>
    <row r="59" spans="1:20" ht="15">
      <c r="A59" s="11">
        <v>2</v>
      </c>
      <c r="B59" s="11">
        <v>2</v>
      </c>
      <c r="C59" s="11">
        <v>7</v>
      </c>
      <c r="D59" s="11">
        <v>1</v>
      </c>
      <c r="E59" s="11">
        <v>2</v>
      </c>
      <c r="F59" s="237" t="s">
        <v>482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SUMIF(d!$B$27:$B$119,F59,d!$C$27:$C$119)</f>
        <v>0</v>
      </c>
      <c r="P59" s="25">
        <f>SUMIF(d!$B$27:$B$119,F59,d!$D$27:$D$119)</f>
        <v>0</v>
      </c>
      <c r="T59" s="102"/>
    </row>
    <row r="60" spans="1:20" ht="15">
      <c r="A60" s="11">
        <v>2</v>
      </c>
      <c r="B60" s="11">
        <v>2</v>
      </c>
      <c r="C60" s="11">
        <v>7</v>
      </c>
      <c r="D60" s="11">
        <v>1</v>
      </c>
      <c r="E60" s="11">
        <v>4</v>
      </c>
      <c r="F60" s="106" t="s">
        <v>483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SUMIF(d!$B$27:$B$119,F60,d!$C$27:$C$119)</f>
        <v>268718.29000000004</v>
      </c>
      <c r="P60" s="25">
        <f>SUMIF(d!$B$27:$B$119,F60,d!$D$27:$D$119)</f>
        <v>268718.29000000004</v>
      </c>
      <c r="T60" s="102"/>
    </row>
    <row r="61" spans="1:20" s="106" customFormat="1" ht="15">
      <c r="A61" s="11">
        <v>2</v>
      </c>
      <c r="B61" s="11">
        <v>2</v>
      </c>
      <c r="C61" s="11">
        <v>7</v>
      </c>
      <c r="D61" s="11">
        <v>1</v>
      </c>
      <c r="E61" s="11">
        <v>5</v>
      </c>
      <c r="F61" s="15" t="s">
        <v>510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SUMIF(d!$B$27:$B$119,F61,d!$C$27:$C$119)</f>
        <v>0</v>
      </c>
      <c r="P61" s="25">
        <f>SUMIF(d!$B$27:$B$119,F61,d!$D$27:$D$119)</f>
        <v>0</v>
      </c>
      <c r="T61" s="102"/>
    </row>
    <row r="62" spans="1:20" s="106" customFormat="1" ht="15">
      <c r="A62" s="11">
        <v>2</v>
      </c>
      <c r="B62" s="11">
        <v>2</v>
      </c>
      <c r="C62" s="11">
        <v>7</v>
      </c>
      <c r="D62" s="11">
        <v>1</v>
      </c>
      <c r="E62" s="11">
        <v>6</v>
      </c>
      <c r="F62" s="15" t="s">
        <v>540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SUMIF(d!$B$27:$B$119,F62,d!$C$27:$C$119)</f>
        <v>750</v>
      </c>
      <c r="P62" s="25">
        <f>SUMIF(d!$B$27:$B$119,F62,d!$D$27:$D$119)</f>
        <v>750</v>
      </c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1</v>
      </c>
      <c r="E63" s="11">
        <v>7</v>
      </c>
      <c r="F63" s="239" t="s">
        <v>528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449</v>
      </c>
      <c r="N63" s="18" t="s">
        <v>30</v>
      </c>
      <c r="O63" s="25">
        <f>SUMIF(d!$B$27:$B$119,F63,d!$C$27:$C$119)</f>
        <v>0</v>
      </c>
      <c r="P63" s="25">
        <f>SUMIF(d!$B$27:$B$119,F63,d!$D$27:$D$119)</f>
        <v>0</v>
      </c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2</v>
      </c>
      <c r="E64" s="11">
        <v>1</v>
      </c>
      <c r="F64" s="237" t="s">
        <v>484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29</v>
      </c>
      <c r="N64" s="18" t="s">
        <v>30</v>
      </c>
      <c r="O64" s="25">
        <f>SUMIF(d!$B$27:$B$119,F64,d!$C$27:$C$119)</f>
        <v>3350</v>
      </c>
      <c r="P64" s="25">
        <f>SUMIF(d!$B$27:$B$119,F64,d!$D$27:$D$119)</f>
        <v>3350</v>
      </c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2</v>
      </c>
      <c r="E65" s="11">
        <v>2</v>
      </c>
      <c r="F65" s="106" t="s">
        <v>485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SUMIF(d!$B$27:$B$119,F65,d!$C$27:$C$119)</f>
        <v>0</v>
      </c>
      <c r="P65" s="25">
        <f>SUMIF(d!$B$27:$B$119,F65,d!$D$27:$D$119)</f>
        <v>0</v>
      </c>
      <c r="T65" s="102"/>
    </row>
    <row r="66" spans="1:20" s="106" customFormat="1" ht="15">
      <c r="A66" s="11">
        <v>2</v>
      </c>
      <c r="B66" s="11">
        <v>2</v>
      </c>
      <c r="C66" s="11">
        <v>7</v>
      </c>
      <c r="D66" s="11">
        <v>2</v>
      </c>
      <c r="E66" s="11">
        <v>4</v>
      </c>
      <c r="F66" s="15" t="s">
        <v>429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SUMIF(d!$B$27:$B$119,F66,d!$C$27:$C$119)</f>
        <v>0</v>
      </c>
      <c r="P66" s="25">
        <f>SUMIF(d!$B$27:$B$119,F66,d!$D$27:$D$119)</f>
        <v>0</v>
      </c>
      <c r="T66" s="102"/>
    </row>
    <row r="67" spans="1:20" ht="15">
      <c r="A67" s="11">
        <v>2</v>
      </c>
      <c r="B67" s="11">
        <v>2</v>
      </c>
      <c r="C67" s="11">
        <v>7</v>
      </c>
      <c r="D67" s="11">
        <v>2</v>
      </c>
      <c r="E67" s="11">
        <v>5</v>
      </c>
      <c r="F67" s="15" t="s">
        <v>430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SUMIF(d!$B$27:$B$119,F67,d!$C$27:$C$119)</f>
        <v>0</v>
      </c>
      <c r="P67" s="25">
        <f>SUMIF(d!$B$27:$B$119,F67,d!$D$27:$D$119)</f>
        <v>0</v>
      </c>
      <c r="T67" s="102"/>
    </row>
    <row r="68" spans="1:20" s="106" customFormat="1" ht="15">
      <c r="A68" s="11">
        <v>2</v>
      </c>
      <c r="B68" s="11">
        <v>2</v>
      </c>
      <c r="C68" s="11">
        <v>7</v>
      </c>
      <c r="D68" s="11">
        <v>2</v>
      </c>
      <c r="E68" s="11">
        <v>6</v>
      </c>
      <c r="F68" s="237" t="s">
        <v>486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SUMIF(d!$B$27:$B$119,F68,d!$C$27:$C$119)</f>
        <v>103427.91</v>
      </c>
      <c r="P68" s="25">
        <f>SUMIF(d!$B$27:$B$119,F68,d!$D$27:$D$119)</f>
        <v>103427.91</v>
      </c>
      <c r="T68" s="102"/>
    </row>
    <row r="69" spans="1:20" s="106" customFormat="1" ht="15">
      <c r="A69" s="11">
        <v>2</v>
      </c>
      <c r="B69" s="11">
        <v>2</v>
      </c>
      <c r="C69" s="11">
        <v>8</v>
      </c>
      <c r="D69" s="11">
        <v>1</v>
      </c>
      <c r="E69" s="11">
        <v>1</v>
      </c>
      <c r="F69" s="237" t="s">
        <v>535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SUMIF(d!$B$27:$B$119,F69,d!$C$27:$C$119)</f>
        <v>0</v>
      </c>
      <c r="P69" s="25">
        <f>SUMIF(d!$B$27:$B$119,F69,d!$D$27:$D$119)</f>
        <v>0</v>
      </c>
      <c r="T69" s="102"/>
    </row>
    <row r="70" spans="1:20" s="106" customFormat="1" ht="15">
      <c r="A70" s="11">
        <v>2</v>
      </c>
      <c r="B70" s="11">
        <v>2</v>
      </c>
      <c r="C70" s="11">
        <v>8</v>
      </c>
      <c r="D70" s="11">
        <v>2</v>
      </c>
      <c r="E70" s="11">
        <v>1</v>
      </c>
      <c r="F70" s="237" t="s">
        <v>487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SUMIF(d!$B$27:$B$119,F70,d!$C$27:$C$119)</f>
        <v>66881.36</v>
      </c>
      <c r="P70" s="25">
        <f>SUMIF(d!$B$27:$B$119,F70,d!$D$27:$D$119)</f>
        <v>66881.36</v>
      </c>
      <c r="T70" s="102"/>
    </row>
    <row r="71" spans="1:20" s="106" customFormat="1" ht="15">
      <c r="A71" s="11">
        <v>2</v>
      </c>
      <c r="B71" s="11">
        <v>2</v>
      </c>
      <c r="C71" s="11">
        <v>8</v>
      </c>
      <c r="D71" s="11">
        <v>4</v>
      </c>
      <c r="E71" s="11">
        <v>1</v>
      </c>
      <c r="F71" s="239" t="s">
        <v>529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449</v>
      </c>
      <c r="N71" s="18" t="s">
        <v>30</v>
      </c>
      <c r="O71" s="25">
        <f>SUMIF(d!$B$27:$B$119,F71,d!$C$27:$C$119)</f>
        <v>0</v>
      </c>
      <c r="P71" s="25">
        <f>SUMIF(d!$B$27:$B$119,F71,d!$D$27:$D$119)</f>
        <v>0</v>
      </c>
      <c r="T71" s="102"/>
    </row>
    <row r="72" spans="1:20" ht="15">
      <c r="A72" s="11">
        <v>2</v>
      </c>
      <c r="B72" s="11">
        <v>2</v>
      </c>
      <c r="C72" s="11">
        <v>8</v>
      </c>
      <c r="D72" s="11">
        <v>5</v>
      </c>
      <c r="E72" s="11">
        <v>1</v>
      </c>
      <c r="F72" s="237" t="s">
        <v>522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29</v>
      </c>
      <c r="N72" s="18" t="s">
        <v>30</v>
      </c>
      <c r="O72" s="25">
        <f>SUMIF(d!$B$27:$B$119,F72,d!$C$27:$C$119)</f>
        <v>899.73</v>
      </c>
      <c r="P72" s="25">
        <f>SUMIF(d!$B$27:$B$119,F72,d!$D$27:$D$119)</f>
        <v>899.73</v>
      </c>
      <c r="T72" s="102"/>
    </row>
    <row r="73" spans="1:20" s="106" customFormat="1" ht="15">
      <c r="A73" s="11">
        <v>2</v>
      </c>
      <c r="B73" s="11">
        <v>2</v>
      </c>
      <c r="C73" s="11">
        <v>8</v>
      </c>
      <c r="D73" s="11">
        <v>5</v>
      </c>
      <c r="E73" s="11">
        <v>1</v>
      </c>
      <c r="F73" s="106" t="s">
        <v>488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531</v>
      </c>
      <c r="N73" s="18" t="s">
        <v>30</v>
      </c>
      <c r="O73" s="25">
        <f>SUMIF(d!$B$27:$B$119,F73,d!$C$27:$C$119)</f>
        <v>5990.32</v>
      </c>
      <c r="P73" s="25">
        <f>SUMIF(d!$B$27:$B$119,F73,d!$D$27:$D$119)</f>
        <v>5990.32</v>
      </c>
      <c r="T73" s="102"/>
    </row>
    <row r="74" spans="1:20" ht="15">
      <c r="A74" s="11">
        <v>2</v>
      </c>
      <c r="B74" s="11">
        <v>2</v>
      </c>
      <c r="C74" s="11">
        <v>8</v>
      </c>
      <c r="D74" s="11">
        <v>6</v>
      </c>
      <c r="E74" s="11">
        <v>1</v>
      </c>
      <c r="F74" s="26" t="s">
        <v>518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29</v>
      </c>
      <c r="N74" s="18" t="s">
        <v>30</v>
      </c>
      <c r="O74" s="25">
        <f>SUMIF(d!$B$27:$B$119,F74,d!$C$27:$C$119)</f>
        <v>3953</v>
      </c>
      <c r="P74" s="25">
        <f>SUMIF(d!$B$27:$B$119,F74,d!$D$27:$D$119)</f>
        <v>3953</v>
      </c>
      <c r="T74" s="102"/>
    </row>
    <row r="75" spans="1:34" s="106" customFormat="1" ht="15">
      <c r="A75" s="11">
        <v>2</v>
      </c>
      <c r="B75" s="11">
        <v>2</v>
      </c>
      <c r="C75" s="11">
        <v>8</v>
      </c>
      <c r="D75" s="11">
        <v>6</v>
      </c>
      <c r="E75" s="11">
        <v>2</v>
      </c>
      <c r="F75" s="106" t="s">
        <v>489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SUMIF(d!$B$27:$B$119,F75,d!$C$27:$C$119)</f>
        <v>0</v>
      </c>
      <c r="P75" s="25">
        <f>SUMIF(d!$B$27:$B$119,F75,d!$D$27:$D$119)</f>
        <v>0</v>
      </c>
      <c r="Q75" s="107"/>
      <c r="R75" s="107"/>
      <c r="S75" s="107"/>
      <c r="T75" s="102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</row>
    <row r="76" spans="1:20" ht="15">
      <c r="A76" s="11">
        <v>2</v>
      </c>
      <c r="B76" s="11">
        <v>2</v>
      </c>
      <c r="C76" s="11">
        <v>8</v>
      </c>
      <c r="D76" s="11">
        <v>7</v>
      </c>
      <c r="E76" s="11">
        <v>2</v>
      </c>
      <c r="F76" s="26" t="s">
        <v>523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SUMIF(d!$B$27:$B$119,F76,d!$C$27:$C$119)</f>
        <v>0</v>
      </c>
      <c r="P76" s="25">
        <f>SUMIF(d!$B$27:$B$119,F76,d!$D$27:$D$119)</f>
        <v>0</v>
      </c>
      <c r="T76" s="102"/>
    </row>
    <row r="77" spans="1:20" s="106" customFormat="1" ht="15">
      <c r="A77" s="11">
        <v>2</v>
      </c>
      <c r="B77" s="11">
        <v>2</v>
      </c>
      <c r="C77" s="11">
        <v>8</v>
      </c>
      <c r="D77" s="11">
        <v>7</v>
      </c>
      <c r="E77" s="11">
        <v>4</v>
      </c>
      <c r="F77" s="237" t="s">
        <v>490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SUMIF(d!$B$27:$B$119,F77,d!$C$27:$C$119)</f>
        <v>0</v>
      </c>
      <c r="P77" s="25">
        <f>SUMIF(d!$B$27:$B$119,F77,d!$D$27:$D$119)</f>
        <v>0</v>
      </c>
      <c r="T77" s="102"/>
    </row>
    <row r="78" spans="1:20" s="106" customFormat="1" ht="15">
      <c r="A78" s="11">
        <v>2</v>
      </c>
      <c r="B78" s="11">
        <v>2</v>
      </c>
      <c r="C78" s="11">
        <v>8</v>
      </c>
      <c r="D78" s="11">
        <v>7</v>
      </c>
      <c r="E78" s="11">
        <v>6</v>
      </c>
      <c r="F78" s="237" t="s">
        <v>491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SUMIF(d!$B$27:$B$119,F78,d!$C$27:$C$119)</f>
        <v>23142.86</v>
      </c>
      <c r="P78" s="25">
        <f>SUMIF(d!$B$27:$B$119,F78,d!$D$27:$D$119)</f>
        <v>23142.86</v>
      </c>
      <c r="T78" s="102"/>
    </row>
    <row r="79" spans="1:20" s="106" customFormat="1" ht="15">
      <c r="A79" s="11">
        <v>2</v>
      </c>
      <c r="B79" s="11">
        <v>2</v>
      </c>
      <c r="C79" s="11">
        <v>8</v>
      </c>
      <c r="D79" s="11">
        <v>8</v>
      </c>
      <c r="E79" s="11">
        <v>1</v>
      </c>
      <c r="F79" s="106" t="s">
        <v>492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SUMIF(d!$B$27:$B$119,F79,d!$C$27:$C$119)</f>
        <v>441651.18</v>
      </c>
      <c r="P79" s="25">
        <f>SUMIF(d!$B$27:$B$119,F79,d!$D$27:$D$119)</f>
        <v>441651.18</v>
      </c>
      <c r="T79" s="102"/>
    </row>
    <row r="80" spans="1:20" s="106" customFormat="1" ht="15">
      <c r="A80" s="11">
        <v>2</v>
      </c>
      <c r="B80" s="11">
        <v>2</v>
      </c>
      <c r="C80" s="11">
        <v>9</v>
      </c>
      <c r="D80" s="11">
        <v>1</v>
      </c>
      <c r="E80" s="11">
        <v>1</v>
      </c>
      <c r="F80" s="106" t="s">
        <v>576</v>
      </c>
      <c r="G80" s="24">
        <v>4</v>
      </c>
      <c r="H80" s="16" t="s">
        <v>24</v>
      </c>
      <c r="I80" s="16" t="s">
        <v>25</v>
      </c>
      <c r="J80" s="17" t="s">
        <v>26</v>
      </c>
      <c r="K80" s="17" t="s">
        <v>27</v>
      </c>
      <c r="L80" s="18" t="s">
        <v>28</v>
      </c>
      <c r="M80" s="18" t="s">
        <v>29</v>
      </c>
      <c r="N80" s="18" t="s">
        <v>30</v>
      </c>
      <c r="O80" s="25">
        <f>SUMIF(d!$B$27:$B$119,F80,d!$C$27:$C$119)</f>
        <v>722825</v>
      </c>
      <c r="P80" s="25">
        <f>SUMIF(d!$B$27:$B$119,F80,d!$D$27:$D$119)</f>
        <v>722825</v>
      </c>
      <c r="T80" s="102"/>
    </row>
    <row r="81" spans="1:22" s="101" customFormat="1" ht="15">
      <c r="A81" s="139">
        <v>2</v>
      </c>
      <c r="B81" s="139">
        <v>3</v>
      </c>
      <c r="C81" s="139"/>
      <c r="D81" s="139"/>
      <c r="E81" s="139"/>
      <c r="F81" s="28" t="s">
        <v>32</v>
      </c>
      <c r="G81" s="28"/>
      <c r="H81" s="29"/>
      <c r="I81" s="29"/>
      <c r="J81" s="30"/>
      <c r="K81" s="30"/>
      <c r="L81" s="30"/>
      <c r="M81" s="30"/>
      <c r="N81" s="30"/>
      <c r="O81" s="105">
        <f>SUM(O82:O106)</f>
        <v>3251271.92</v>
      </c>
      <c r="P81" s="105">
        <f>SUM(P82:P106)</f>
        <v>3251271.92</v>
      </c>
      <c r="Q81"/>
      <c r="R81"/>
      <c r="S81"/>
      <c r="T81" s="102"/>
      <c r="U81" s="106"/>
      <c r="V81"/>
    </row>
    <row r="82" spans="1:20" ht="15">
      <c r="A82" s="11">
        <v>2</v>
      </c>
      <c r="B82" s="11">
        <v>2</v>
      </c>
      <c r="C82" s="11">
        <v>9</v>
      </c>
      <c r="D82" s="11">
        <v>2</v>
      </c>
      <c r="E82" s="11">
        <v>1</v>
      </c>
      <c r="F82" s="237" t="s">
        <v>493</v>
      </c>
      <c r="G82" s="252">
        <v>4</v>
      </c>
      <c r="H82" s="16" t="s">
        <v>24</v>
      </c>
      <c r="I82" s="16" t="s">
        <v>25</v>
      </c>
      <c r="J82" s="17" t="s">
        <v>26</v>
      </c>
      <c r="K82" s="17" t="s">
        <v>27</v>
      </c>
      <c r="L82" s="17" t="s">
        <v>28</v>
      </c>
      <c r="M82" s="254" t="s">
        <v>29</v>
      </c>
      <c r="N82" s="254" t="s">
        <v>30</v>
      </c>
      <c r="O82" s="25">
        <f>SUMIF(d!$B$27:$B$119,F82,d!$C$27:$C$119)</f>
        <v>54199.29</v>
      </c>
      <c r="P82" s="25">
        <f>SUMIF(d!$B$27:$B$119,F82,d!$D$27:$D$119)</f>
        <v>54199.29</v>
      </c>
      <c r="T82" s="102"/>
    </row>
    <row r="83" spans="1:20" ht="15">
      <c r="A83" s="11">
        <v>2</v>
      </c>
      <c r="B83" s="11">
        <v>3</v>
      </c>
      <c r="C83" s="11">
        <v>1</v>
      </c>
      <c r="D83" s="11">
        <v>1</v>
      </c>
      <c r="E83" s="11">
        <v>1</v>
      </c>
      <c r="F83" s="237" t="s">
        <v>494</v>
      </c>
      <c r="G83" s="24">
        <v>4</v>
      </c>
      <c r="H83" s="16" t="s">
        <v>24</v>
      </c>
      <c r="I83" s="16" t="s">
        <v>25</v>
      </c>
      <c r="J83" s="17" t="s">
        <v>26</v>
      </c>
      <c r="K83" s="17" t="s">
        <v>27</v>
      </c>
      <c r="L83" s="18" t="s">
        <v>28</v>
      </c>
      <c r="M83" s="18" t="s">
        <v>29</v>
      </c>
      <c r="N83" s="18" t="s">
        <v>30</v>
      </c>
      <c r="O83" s="25">
        <f>SUMIF(d!$B$27:$B$119,F83,d!$C$27:$C$119)</f>
        <v>52826.39</v>
      </c>
      <c r="P83" s="25">
        <f>SUMIF(d!$B$27:$B$119,F83,d!$D$27:$D$119)</f>
        <v>52826.39</v>
      </c>
      <c r="T83" s="102"/>
    </row>
    <row r="84" spans="1:20" ht="15">
      <c r="A84" s="11">
        <v>2</v>
      </c>
      <c r="B84" s="11">
        <v>3</v>
      </c>
      <c r="C84" s="11">
        <v>2</v>
      </c>
      <c r="D84" s="11">
        <v>3</v>
      </c>
      <c r="E84" s="11">
        <v>1</v>
      </c>
      <c r="F84" s="237" t="s">
        <v>495</v>
      </c>
      <c r="G84" s="24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8" t="s">
        <v>28</v>
      </c>
      <c r="M84" s="18" t="s">
        <v>29</v>
      </c>
      <c r="N84" s="18" t="s">
        <v>30</v>
      </c>
      <c r="O84" s="25">
        <f>SUMIF(d!$B$27:$B$119,F84,d!$C$27:$C$119)</f>
        <v>0</v>
      </c>
      <c r="P84" s="25">
        <f>SUMIF(d!$B$27:$B$119,F84,d!$D$27:$D$119)</f>
        <v>0</v>
      </c>
      <c r="T84" s="102"/>
    </row>
    <row r="85" spans="1:20" s="106" customFormat="1" ht="15">
      <c r="A85" s="11">
        <v>2</v>
      </c>
      <c r="B85" s="11">
        <v>3</v>
      </c>
      <c r="C85" s="11">
        <v>2</v>
      </c>
      <c r="D85" s="11">
        <v>4</v>
      </c>
      <c r="E85" s="11">
        <v>1</v>
      </c>
      <c r="F85" s="237" t="s">
        <v>542</v>
      </c>
      <c r="G85" s="24">
        <v>4</v>
      </c>
      <c r="H85" s="16" t="s">
        <v>24</v>
      </c>
      <c r="I85" s="16" t="s">
        <v>25</v>
      </c>
      <c r="J85" s="17" t="s">
        <v>26</v>
      </c>
      <c r="K85" s="17" t="s">
        <v>27</v>
      </c>
      <c r="L85" s="18" t="s">
        <v>28</v>
      </c>
      <c r="M85" s="18" t="s">
        <v>29</v>
      </c>
      <c r="N85" s="18" t="s">
        <v>30</v>
      </c>
      <c r="O85" s="25">
        <f>SUMIF(d!$B$27:$B$119,F85,d!$C$27:$C$119)</f>
        <v>0</v>
      </c>
      <c r="P85" s="25">
        <f>SUMIF(d!$B$27:$B$119,F85,d!$D$27:$D$119)</f>
        <v>0</v>
      </c>
      <c r="T85" s="102"/>
    </row>
    <row r="86" spans="1:20" ht="15">
      <c r="A86" s="11">
        <v>2</v>
      </c>
      <c r="B86" s="11">
        <v>3</v>
      </c>
      <c r="C86" s="11">
        <v>3</v>
      </c>
      <c r="D86" s="11">
        <v>2</v>
      </c>
      <c r="E86" s="11">
        <v>1</v>
      </c>
      <c r="F86" s="237" t="s">
        <v>496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SUMIF(d!$B$27:$B$119,F86,d!$C$27:$C$119)</f>
        <v>15432</v>
      </c>
      <c r="P86" s="25">
        <f>SUMIF(d!$B$27:$B$119,F86,d!$D$27:$D$119)</f>
        <v>15432</v>
      </c>
      <c r="T86" s="102"/>
    </row>
    <row r="87" spans="1:20" s="106" customFormat="1" ht="15">
      <c r="A87" s="11">
        <v>2</v>
      </c>
      <c r="B87" s="11">
        <v>3</v>
      </c>
      <c r="C87" s="11">
        <v>3</v>
      </c>
      <c r="D87" s="11">
        <v>3</v>
      </c>
      <c r="E87" s="11">
        <v>1</v>
      </c>
      <c r="F87" s="237" t="s">
        <v>578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SUMIF(d!$B$27:$B$119,F87,d!$C$27:$C$119)</f>
        <v>85160</v>
      </c>
      <c r="P87" s="25">
        <f>SUMIF(d!$B$27:$B$119,F87,d!$D$27:$D$119)</f>
        <v>85160</v>
      </c>
      <c r="T87" s="102"/>
    </row>
    <row r="88" spans="1:20" s="106" customFormat="1" ht="15">
      <c r="A88" s="11">
        <v>2</v>
      </c>
      <c r="B88" s="11">
        <v>3</v>
      </c>
      <c r="C88" s="11">
        <v>4</v>
      </c>
      <c r="D88" s="11">
        <v>1</v>
      </c>
      <c r="E88" s="11">
        <v>1</v>
      </c>
      <c r="F88" s="237" t="s">
        <v>580</v>
      </c>
      <c r="G88" s="24">
        <v>4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29</v>
      </c>
      <c r="N88" s="18" t="s">
        <v>30</v>
      </c>
      <c r="O88" s="25">
        <f>SUMIF(d!$B$27:$B$119,F88,d!$C$27:$C$119)</f>
        <v>6750</v>
      </c>
      <c r="P88" s="25">
        <f>SUMIF(d!$B$27:$B$119,F88,d!$D$27:$D$119)</f>
        <v>6750</v>
      </c>
      <c r="T88" s="102"/>
    </row>
    <row r="89" spans="1:20" ht="15">
      <c r="A89" s="11">
        <v>2</v>
      </c>
      <c r="B89" s="11">
        <v>3</v>
      </c>
      <c r="C89" s="11">
        <v>3</v>
      </c>
      <c r="D89" s="11">
        <v>6</v>
      </c>
      <c r="E89" s="11">
        <v>1</v>
      </c>
      <c r="F89" s="237" t="s">
        <v>497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SUMIF(d!$B$27:$B$119,F89,d!$C$27:$C$119)</f>
        <v>0</v>
      </c>
      <c r="P89" s="25">
        <f>SUMIF(d!$B$27:$B$119,F89,d!$D$27:$D$119)</f>
        <v>0</v>
      </c>
      <c r="T89" s="102"/>
    </row>
    <row r="90" spans="1:20" s="106" customFormat="1" ht="15">
      <c r="A90" s="11">
        <v>2</v>
      </c>
      <c r="B90" s="11">
        <v>3</v>
      </c>
      <c r="C90" s="11">
        <v>5</v>
      </c>
      <c r="D90" s="11">
        <v>3</v>
      </c>
      <c r="E90" s="11">
        <v>1</v>
      </c>
      <c r="F90" s="237" t="s">
        <v>543</v>
      </c>
      <c r="G90" s="24">
        <v>4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29</v>
      </c>
      <c r="N90" s="18" t="s">
        <v>30</v>
      </c>
      <c r="O90" s="25">
        <f>SUMIF(d!$B$27:$B$119,F90,d!$C$27:$C$119)</f>
        <v>0</v>
      </c>
      <c r="P90" s="25">
        <f>SUMIF(d!$B$27:$B$119,F90,d!$D$27:$D$119)</f>
        <v>0</v>
      </c>
      <c r="T90" s="102"/>
    </row>
    <row r="91" spans="1:20" s="106" customFormat="1" ht="15">
      <c r="A91" s="11">
        <v>2</v>
      </c>
      <c r="B91" s="11">
        <v>3</v>
      </c>
      <c r="C91" s="11">
        <v>6</v>
      </c>
      <c r="D91" s="11">
        <v>3</v>
      </c>
      <c r="E91" s="11">
        <v>4</v>
      </c>
      <c r="F91" s="103" t="s">
        <v>570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SUMIF(d!$B$27:$B$119,F91,d!$C$27:$C$119)</f>
        <v>18254.24</v>
      </c>
      <c r="P91" s="25">
        <f>SUMIF(d!$B$27:$B$119,F91,d!$D$27:$D$119)</f>
        <v>18254.24</v>
      </c>
      <c r="T91" s="102"/>
    </row>
    <row r="92" spans="1:20" ht="15">
      <c r="A92" s="11">
        <v>2</v>
      </c>
      <c r="B92" s="11">
        <v>3</v>
      </c>
      <c r="C92" s="11">
        <v>7</v>
      </c>
      <c r="D92" s="11">
        <v>1</v>
      </c>
      <c r="E92" s="11">
        <v>1</v>
      </c>
      <c r="F92" s="106" t="s">
        <v>498</v>
      </c>
      <c r="G92" s="24">
        <v>4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29</v>
      </c>
      <c r="N92" s="18" t="s">
        <v>30</v>
      </c>
      <c r="O92" s="25">
        <f>SUMIF(d!$B$27:$B$119,F92,d!$C$27:$C$119)</f>
        <v>531250</v>
      </c>
      <c r="P92" s="25">
        <f>SUMIF(d!$B$27:$B$119,F92,d!$D$27:$D$119)</f>
        <v>531250</v>
      </c>
      <c r="T92" s="102"/>
    </row>
    <row r="93" spans="1:20" ht="15">
      <c r="A93" s="11">
        <v>2</v>
      </c>
      <c r="B93" s="11">
        <v>3</v>
      </c>
      <c r="C93" s="11">
        <v>7</v>
      </c>
      <c r="D93" s="11">
        <v>1</v>
      </c>
      <c r="E93" s="11">
        <v>2</v>
      </c>
      <c r="F93" s="15" t="s">
        <v>511</v>
      </c>
      <c r="G93" s="24">
        <v>4</v>
      </c>
      <c r="H93" s="16" t="s">
        <v>459</v>
      </c>
      <c r="I93" s="16" t="s">
        <v>460</v>
      </c>
      <c r="J93" s="17" t="s">
        <v>26</v>
      </c>
      <c r="K93" s="17" t="s">
        <v>27</v>
      </c>
      <c r="L93" s="18" t="s">
        <v>28</v>
      </c>
      <c r="M93" s="18" t="s">
        <v>449</v>
      </c>
      <c r="N93" s="18" t="s">
        <v>30</v>
      </c>
      <c r="O93" s="25">
        <f>SUMIF(d!$B$27:$B$119,F93,d!$C$27:$C$119)</f>
        <v>243500</v>
      </c>
      <c r="P93" s="25">
        <f>SUMIF(d!$B$27:$B$119,F93,d!$D$27:$D$119)</f>
        <v>243500</v>
      </c>
      <c r="T93" s="102"/>
    </row>
    <row r="94" spans="1:20" s="106" customFormat="1" ht="15">
      <c r="A94" s="11">
        <v>2</v>
      </c>
      <c r="B94" s="11">
        <v>3</v>
      </c>
      <c r="C94" s="11">
        <v>7</v>
      </c>
      <c r="D94" s="11">
        <v>1</v>
      </c>
      <c r="E94" s="11">
        <v>4</v>
      </c>
      <c r="F94" s="237" t="s">
        <v>293</v>
      </c>
      <c r="G94" s="24">
        <v>4</v>
      </c>
      <c r="H94" s="16" t="s">
        <v>459</v>
      </c>
      <c r="I94" s="16" t="s">
        <v>460</v>
      </c>
      <c r="J94" s="17" t="s">
        <v>26</v>
      </c>
      <c r="K94" s="17" t="s">
        <v>27</v>
      </c>
      <c r="L94" s="18" t="s">
        <v>28</v>
      </c>
      <c r="M94" s="18" t="s">
        <v>449</v>
      </c>
      <c r="N94" s="18" t="s">
        <v>30</v>
      </c>
      <c r="O94" s="25">
        <f>SUMIF(d!$B$27:$B$119,F94,d!$C$27:$C$119)</f>
        <v>1000</v>
      </c>
      <c r="P94" s="25">
        <f>SUMIF(d!$B$27:$B$119,F94,d!$D$27:$D$119)</f>
        <v>1000</v>
      </c>
      <c r="T94" s="102"/>
    </row>
    <row r="95" spans="1:20" ht="15">
      <c r="A95" s="11">
        <v>2</v>
      </c>
      <c r="B95" s="11">
        <v>3</v>
      </c>
      <c r="C95" s="11">
        <v>7</v>
      </c>
      <c r="D95" s="11">
        <v>1</v>
      </c>
      <c r="E95" s="11">
        <v>6</v>
      </c>
      <c r="F95" s="237" t="s">
        <v>499</v>
      </c>
      <c r="G95" s="24">
        <v>4</v>
      </c>
      <c r="H95" s="16" t="s">
        <v>24</v>
      </c>
      <c r="I95" s="16" t="s">
        <v>25</v>
      </c>
      <c r="J95" s="17" t="s">
        <v>26</v>
      </c>
      <c r="K95" s="17" t="s">
        <v>27</v>
      </c>
      <c r="L95" s="18" t="s">
        <v>28</v>
      </c>
      <c r="M95" s="18" t="s">
        <v>29</v>
      </c>
      <c r="N95" s="18" t="s">
        <v>30</v>
      </c>
      <c r="O95" s="25">
        <f>SUMIF(d!$B$27:$B$119,F95,d!$C$27:$C$119)</f>
        <v>0</v>
      </c>
      <c r="P95" s="25">
        <f>SUMIF(d!$B$27:$B$119,F95,d!$D$27:$D$119)</f>
        <v>0</v>
      </c>
      <c r="T95" s="102"/>
    </row>
    <row r="96" spans="1:20" ht="15">
      <c r="A96" s="11">
        <v>2</v>
      </c>
      <c r="B96" s="11">
        <v>3</v>
      </c>
      <c r="C96" s="11">
        <v>7</v>
      </c>
      <c r="D96" s="11">
        <v>2</v>
      </c>
      <c r="E96" s="11">
        <v>2</v>
      </c>
      <c r="F96" s="238" t="s">
        <v>512</v>
      </c>
      <c r="G96" s="24">
        <v>4</v>
      </c>
      <c r="H96" s="16" t="s">
        <v>24</v>
      </c>
      <c r="I96" s="16" t="s">
        <v>25</v>
      </c>
      <c r="J96" s="17" t="s">
        <v>26</v>
      </c>
      <c r="K96" s="17" t="s">
        <v>27</v>
      </c>
      <c r="L96" s="18" t="s">
        <v>28</v>
      </c>
      <c r="M96" s="18" t="s">
        <v>29</v>
      </c>
      <c r="N96" s="18" t="s">
        <v>30</v>
      </c>
      <c r="O96" s="25">
        <f>SUMIF(d!$B$27:$B$119,F96,d!$C$27:$C$119)</f>
        <v>0</v>
      </c>
      <c r="P96" s="25">
        <f>SUMIF(d!$B$27:$B$119,F96,d!$D$27:$D$119)</f>
        <v>0</v>
      </c>
      <c r="T96" s="102"/>
    </row>
    <row r="97" spans="1:20" s="106" customFormat="1" ht="15">
      <c r="A97" s="11">
        <v>2</v>
      </c>
      <c r="B97" s="11">
        <v>3</v>
      </c>
      <c r="C97" s="11">
        <v>7</v>
      </c>
      <c r="D97" s="11">
        <v>2</v>
      </c>
      <c r="E97" s="11">
        <v>6</v>
      </c>
      <c r="F97" s="238" t="s">
        <v>584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SUMIF(d!$B$27:$B$119,F97,d!$C$27:$C$119)</f>
        <v>3300</v>
      </c>
      <c r="P97" s="25">
        <f>SUMIF(d!$B$27:$B$119,F97,d!$D$27:$D$119)</f>
        <v>3300</v>
      </c>
      <c r="T97" s="102"/>
    </row>
    <row r="98" spans="1:20" s="106" customFormat="1" ht="15">
      <c r="A98" s="11">
        <v>2</v>
      </c>
      <c r="B98" s="11">
        <v>3</v>
      </c>
      <c r="C98" s="11">
        <v>7</v>
      </c>
      <c r="D98" s="11">
        <v>2</v>
      </c>
      <c r="E98" s="11">
        <v>9</v>
      </c>
      <c r="F98" s="238" t="s">
        <v>586</v>
      </c>
      <c r="G98" s="24">
        <v>4</v>
      </c>
      <c r="H98" s="16" t="s">
        <v>24</v>
      </c>
      <c r="I98" s="16" t="s">
        <v>25</v>
      </c>
      <c r="J98" s="17" t="s">
        <v>26</v>
      </c>
      <c r="K98" s="17" t="s">
        <v>27</v>
      </c>
      <c r="L98" s="18" t="s">
        <v>28</v>
      </c>
      <c r="M98" s="18" t="s">
        <v>29</v>
      </c>
      <c r="N98" s="18" t="s">
        <v>30</v>
      </c>
      <c r="O98" s="25">
        <f>SUMIF(d!$B$27:$B$119,F98,d!$C$27:$C$119)</f>
        <v>886212.96</v>
      </c>
      <c r="P98" s="25">
        <f>SUMIF(d!$B$27:$B$119,F98,d!$D$27:$D$119)</f>
        <v>886212.96</v>
      </c>
      <c r="T98" s="102"/>
    </row>
    <row r="99" spans="1:20" ht="15">
      <c r="A99" s="11">
        <v>2</v>
      </c>
      <c r="B99" s="11">
        <v>3</v>
      </c>
      <c r="C99" s="11">
        <v>9</v>
      </c>
      <c r="D99" s="11">
        <v>1</v>
      </c>
      <c r="E99" s="11">
        <v>1</v>
      </c>
      <c r="F99" s="237" t="s">
        <v>500</v>
      </c>
      <c r="G99" s="24">
        <v>4</v>
      </c>
      <c r="H99" s="16" t="s">
        <v>24</v>
      </c>
      <c r="I99" s="16" t="s">
        <v>25</v>
      </c>
      <c r="J99" s="17" t="s">
        <v>26</v>
      </c>
      <c r="K99" s="17" t="s">
        <v>27</v>
      </c>
      <c r="L99" s="18" t="s">
        <v>28</v>
      </c>
      <c r="M99" s="18" t="s">
        <v>29</v>
      </c>
      <c r="N99" s="18" t="s">
        <v>30</v>
      </c>
      <c r="O99" s="25">
        <f>SUMIF(d!$B$27:$B$119,F99,d!$C$27:$C$119)</f>
        <v>22935.21</v>
      </c>
      <c r="P99" s="25">
        <f>SUMIF(d!$B$27:$B$119,F99,d!$D$27:$D$119)</f>
        <v>22935.21</v>
      </c>
      <c r="Q99" s="101"/>
      <c r="T99" s="102"/>
    </row>
    <row r="100" spans="1:20" s="106" customFormat="1" ht="15">
      <c r="A100" s="11">
        <v>2</v>
      </c>
      <c r="B100" s="11">
        <v>3</v>
      </c>
      <c r="C100" s="11">
        <v>9</v>
      </c>
      <c r="D100" s="11">
        <v>2</v>
      </c>
      <c r="E100" s="11">
        <v>1</v>
      </c>
      <c r="F100" s="27" t="s">
        <v>519</v>
      </c>
      <c r="G100" s="24">
        <v>4</v>
      </c>
      <c r="H100" s="16" t="s">
        <v>24</v>
      </c>
      <c r="I100" s="16" t="s">
        <v>25</v>
      </c>
      <c r="J100" s="17" t="s">
        <v>26</v>
      </c>
      <c r="K100" s="17" t="s">
        <v>27</v>
      </c>
      <c r="L100" s="18" t="s">
        <v>28</v>
      </c>
      <c r="M100" s="18" t="s">
        <v>29</v>
      </c>
      <c r="N100" s="18" t="s">
        <v>30</v>
      </c>
      <c r="O100" s="25">
        <f>SUMIF(d!$B$27:$B$119,F100,d!$C$27:$C$119)</f>
        <v>1368.1</v>
      </c>
      <c r="P100" s="25">
        <f>SUMIF(d!$B$27:$B$119,F100,d!$D$27:$D$119)</f>
        <v>1368.1</v>
      </c>
      <c r="T100" s="102"/>
    </row>
    <row r="101" spans="1:22" ht="15">
      <c r="A101" s="11">
        <v>2</v>
      </c>
      <c r="B101" s="11">
        <v>3</v>
      </c>
      <c r="C101" s="11">
        <v>9</v>
      </c>
      <c r="D101" s="11">
        <v>5</v>
      </c>
      <c r="E101" s="11">
        <v>1</v>
      </c>
      <c r="F101" s="15" t="s">
        <v>524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SUMIF(d!$B$27:$B$119,F101,d!$C$27:$C$119)</f>
        <v>40300.9</v>
      </c>
      <c r="P101" s="25">
        <f>SUMIF(d!$B$27:$B$119,F101,d!$D$27:$D$119)</f>
        <v>40300.9</v>
      </c>
      <c r="Q101" s="106"/>
      <c r="R101" s="106"/>
      <c r="S101" s="106"/>
      <c r="T101" s="102"/>
      <c r="V101" s="106"/>
    </row>
    <row r="102" spans="1:22" s="106" customFormat="1" ht="15">
      <c r="A102" s="11">
        <v>2</v>
      </c>
      <c r="B102" s="11">
        <v>3</v>
      </c>
      <c r="C102" s="11">
        <v>9</v>
      </c>
      <c r="D102" s="11">
        <v>6</v>
      </c>
      <c r="E102" s="11">
        <v>1</v>
      </c>
      <c r="F102" s="237" t="s">
        <v>501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SUMIF(d!$B$27:$B$119,F102,d!$C$27:$C$119)</f>
        <v>0</v>
      </c>
      <c r="P102" s="25">
        <f>SUMIF(d!$B$27:$B$119,F102,d!$D$27:$D$119)</f>
        <v>0</v>
      </c>
      <c r="Q102"/>
      <c r="R102"/>
      <c r="S102"/>
      <c r="T102" s="102"/>
      <c r="V102"/>
    </row>
    <row r="103" spans="1:20" ht="15">
      <c r="A103" s="11">
        <v>2</v>
      </c>
      <c r="B103" s="11">
        <v>3</v>
      </c>
      <c r="C103" s="11">
        <v>9</v>
      </c>
      <c r="D103" s="11">
        <v>8</v>
      </c>
      <c r="E103" s="11">
        <v>1</v>
      </c>
      <c r="F103" s="238" t="s">
        <v>530</v>
      </c>
      <c r="G103" s="24">
        <v>4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29</v>
      </c>
      <c r="N103" s="18" t="s">
        <v>30</v>
      </c>
      <c r="O103" s="25">
        <f>SUMIF(d!$B$27:$B$119,F103,d!$C$27:$C$119)</f>
        <v>0</v>
      </c>
      <c r="P103" s="25">
        <f>SUMIF(d!$B$27:$B$119,F103,d!$D$27:$D$119)</f>
        <v>0</v>
      </c>
      <c r="T103" s="102"/>
    </row>
    <row r="104" spans="1:20" s="106" customFormat="1" ht="15">
      <c r="A104" s="11">
        <v>2</v>
      </c>
      <c r="B104" s="11">
        <v>3</v>
      </c>
      <c r="C104" s="11">
        <v>9</v>
      </c>
      <c r="D104" s="11">
        <v>8</v>
      </c>
      <c r="E104" s="11">
        <v>2</v>
      </c>
      <c r="F104" s="238" t="s">
        <v>572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29</v>
      </c>
      <c r="N104" s="18" t="s">
        <v>30</v>
      </c>
      <c r="O104" s="25">
        <f>SUMIF(d!$B$27:$B$119,F104,d!$C$27:$C$119)</f>
        <v>368084.74</v>
      </c>
      <c r="P104" s="25">
        <f>SUMIF(d!$B$27:$B$119,F104,d!$D$27:$D$119)</f>
        <v>368084.74</v>
      </c>
      <c r="T104" s="102"/>
    </row>
    <row r="105" spans="1:20" ht="15">
      <c r="A105" s="11">
        <v>2</v>
      </c>
      <c r="B105" s="11">
        <v>3</v>
      </c>
      <c r="C105" s="11">
        <v>9</v>
      </c>
      <c r="D105" s="11">
        <v>9</v>
      </c>
      <c r="E105" s="11">
        <v>1</v>
      </c>
      <c r="F105" s="106" t="s">
        <v>502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SUMIF(d!$B$27:$B$119,F105,d!$C$27:$C$119)</f>
        <v>920698.0900000001</v>
      </c>
      <c r="P105" s="25">
        <f>SUMIF(d!$B$27:$B$119,F105,d!$D$27:$D$119)</f>
        <v>920698.0900000001</v>
      </c>
      <c r="T105" s="102"/>
    </row>
    <row r="106" spans="1:20" ht="15">
      <c r="A106" s="11"/>
      <c r="B106" s="11"/>
      <c r="C106" s="11"/>
      <c r="D106" s="11"/>
      <c r="E106" s="11"/>
      <c r="F106" s="43"/>
      <c r="G106" s="24"/>
      <c r="H106" s="16"/>
      <c r="I106" s="16"/>
      <c r="J106" s="17"/>
      <c r="K106" s="17"/>
      <c r="L106" s="18"/>
      <c r="M106" s="18"/>
      <c r="N106" s="18"/>
      <c r="O106" s="25"/>
      <c r="P106" s="25"/>
      <c r="T106" s="102"/>
    </row>
    <row r="107" spans="1:20" ht="15">
      <c r="A107" s="28">
        <v>2</v>
      </c>
      <c r="B107" s="28">
        <v>4</v>
      </c>
      <c r="C107" s="28"/>
      <c r="D107" s="28"/>
      <c r="E107" s="28"/>
      <c r="F107" s="28" t="s">
        <v>54</v>
      </c>
      <c r="G107" s="28"/>
      <c r="H107" s="29"/>
      <c r="I107" s="29"/>
      <c r="J107" s="30"/>
      <c r="K107" s="30"/>
      <c r="L107" s="30"/>
      <c r="M107" s="30"/>
      <c r="N107" s="30"/>
      <c r="O107" s="105">
        <f>SUM(O108:O111)</f>
        <v>383485</v>
      </c>
      <c r="P107" s="105">
        <f>SUM(P108:P111)</f>
        <v>383485</v>
      </c>
      <c r="T107" s="102"/>
    </row>
    <row r="108" spans="1:20" ht="15">
      <c r="A108" s="11">
        <v>2</v>
      </c>
      <c r="B108" s="11">
        <v>4</v>
      </c>
      <c r="C108" s="11">
        <v>1</v>
      </c>
      <c r="D108" s="11">
        <v>1</v>
      </c>
      <c r="E108" s="11">
        <v>3</v>
      </c>
      <c r="F108" s="237" t="s">
        <v>503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SUMIF(d!$B$27:$B$119,F108,d!$C$27:$C$119)</f>
        <v>383485</v>
      </c>
      <c r="P108" s="25">
        <f>SUMIF(d!$B$27:$B$119,F108,d!$D$27:$D$119)</f>
        <v>383485</v>
      </c>
      <c r="T108" s="102"/>
    </row>
    <row r="109" spans="1:20" ht="15">
      <c r="A109" s="11">
        <v>2</v>
      </c>
      <c r="B109" s="11">
        <v>4</v>
      </c>
      <c r="C109" s="11">
        <v>1</v>
      </c>
      <c r="D109" s="11">
        <v>2</v>
      </c>
      <c r="E109" s="11">
        <v>1</v>
      </c>
      <c r="F109" s="237" t="s">
        <v>504</v>
      </c>
      <c r="G109" s="24">
        <v>4</v>
      </c>
      <c r="H109" s="16" t="s">
        <v>24</v>
      </c>
      <c r="I109" s="16" t="s">
        <v>25</v>
      </c>
      <c r="J109" s="17" t="s">
        <v>26</v>
      </c>
      <c r="K109" s="17" t="s">
        <v>27</v>
      </c>
      <c r="L109" s="18" t="s">
        <v>28</v>
      </c>
      <c r="M109" s="18" t="s">
        <v>29</v>
      </c>
      <c r="N109" s="18" t="s">
        <v>30</v>
      </c>
      <c r="O109" s="25">
        <f>SUMIF(d!$B$27:$B$119,F109,d!$C$27:$C$119)</f>
        <v>0</v>
      </c>
      <c r="P109" s="25">
        <f>SUMIF(d!$B$27:$B$119,F109,d!$D$27:$D$119)</f>
        <v>0</v>
      </c>
      <c r="T109" s="102"/>
    </row>
    <row r="110" spans="1:20" ht="15">
      <c r="A110" s="11">
        <v>2</v>
      </c>
      <c r="B110" s="11">
        <v>4</v>
      </c>
      <c r="C110" s="11">
        <v>1</v>
      </c>
      <c r="D110" s="11">
        <v>4</v>
      </c>
      <c r="E110" s="11">
        <v>1</v>
      </c>
      <c r="F110" s="107" t="s">
        <v>505</v>
      </c>
      <c r="G110" s="24">
        <v>5</v>
      </c>
      <c r="H110" s="16" t="s">
        <v>24</v>
      </c>
      <c r="I110" s="16" t="s">
        <v>25</v>
      </c>
      <c r="J110" s="17" t="s">
        <v>26</v>
      </c>
      <c r="K110" s="17" t="s">
        <v>27</v>
      </c>
      <c r="L110" s="18" t="s">
        <v>28</v>
      </c>
      <c r="M110" s="18" t="s">
        <v>90</v>
      </c>
      <c r="N110" s="18" t="s">
        <v>30</v>
      </c>
      <c r="O110" s="25">
        <f>SUMIF(d!$B$27:$B$119,F110,d!$C$27:$C$119)</f>
        <v>0</v>
      </c>
      <c r="P110" s="25">
        <f>SUMIF(d!$B$27:$B$119,F110,d!$D$27:$D$119)</f>
        <v>0</v>
      </c>
      <c r="T110" s="102"/>
    </row>
    <row r="111" spans="1:20" s="106" customFormat="1" ht="15">
      <c r="A111" s="11"/>
      <c r="B111" s="11"/>
      <c r="C111" s="11"/>
      <c r="D111" s="11"/>
      <c r="E111" s="11"/>
      <c r="F111" s="15"/>
      <c r="G111" s="24"/>
      <c r="H111" s="16"/>
      <c r="I111" s="16"/>
      <c r="J111" s="17"/>
      <c r="K111" s="17"/>
      <c r="L111" s="18"/>
      <c r="M111" s="18"/>
      <c r="N111" s="18"/>
      <c r="O111" s="25"/>
      <c r="P111" s="25"/>
      <c r="T111" s="102"/>
    </row>
    <row r="112" spans="1:20" ht="15">
      <c r="A112" s="28">
        <v>2</v>
      </c>
      <c r="B112" s="28">
        <v>6</v>
      </c>
      <c r="C112" s="28"/>
      <c r="D112" s="28"/>
      <c r="E112" s="28"/>
      <c r="F112" s="28" t="s">
        <v>533</v>
      </c>
      <c r="G112" s="28"/>
      <c r="H112" s="29"/>
      <c r="I112" s="29"/>
      <c r="J112" s="30"/>
      <c r="K112" s="30"/>
      <c r="L112" s="30"/>
      <c r="M112" s="30"/>
      <c r="N112" s="30"/>
      <c r="O112" s="105">
        <f>SUM(O113:O128)</f>
        <v>1414477.44</v>
      </c>
      <c r="P112" s="105">
        <f>SUM(P113:P128)</f>
        <v>1414477.44</v>
      </c>
      <c r="T112" s="102"/>
    </row>
    <row r="113" spans="1:20" ht="15">
      <c r="A113" s="11">
        <v>2</v>
      </c>
      <c r="B113" s="11">
        <v>6</v>
      </c>
      <c r="C113" s="11">
        <v>1</v>
      </c>
      <c r="D113" s="11">
        <v>1</v>
      </c>
      <c r="E113" s="11">
        <v>1</v>
      </c>
      <c r="F113" s="15" t="s">
        <v>525</v>
      </c>
      <c r="G113" s="24">
        <v>4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29</v>
      </c>
      <c r="N113" s="18" t="s">
        <v>30</v>
      </c>
      <c r="O113" s="25">
        <f>SUMIF(d!$B$27:$B$119,F113,d!$C$27:$C$119)</f>
        <v>0</v>
      </c>
      <c r="P113" s="25">
        <f>SUMIF(d!$B$27:$B$119,F113,d!$D$27:$D$119)</f>
        <v>0</v>
      </c>
      <c r="R113" s="124"/>
      <c r="T113" s="102"/>
    </row>
    <row r="114" spans="1:22" ht="15">
      <c r="A114" s="11">
        <v>2</v>
      </c>
      <c r="B114" s="11">
        <v>6</v>
      </c>
      <c r="C114" s="11">
        <v>1</v>
      </c>
      <c r="D114" s="11">
        <v>3</v>
      </c>
      <c r="E114" s="11">
        <v>1</v>
      </c>
      <c r="F114" s="237" t="s">
        <v>506</v>
      </c>
      <c r="G114" s="24">
        <v>4</v>
      </c>
      <c r="H114" s="16" t="s">
        <v>24</v>
      </c>
      <c r="I114" s="16" t="s">
        <v>25</v>
      </c>
      <c r="J114" s="17" t="s">
        <v>26</v>
      </c>
      <c r="K114" s="17" t="s">
        <v>27</v>
      </c>
      <c r="L114" s="18" t="s">
        <v>28</v>
      </c>
      <c r="M114" s="18" t="s">
        <v>29</v>
      </c>
      <c r="N114" s="18" t="s">
        <v>30</v>
      </c>
      <c r="O114" s="25">
        <f>SUMIF(d!$B$27:$B$119,F114,d!$C$27:$C$119)</f>
        <v>0</v>
      </c>
      <c r="P114" s="25">
        <f>SUMIF(d!$B$27:$B$119,F114,d!$D$27:$D$119)</f>
        <v>0</v>
      </c>
      <c r="Q114" s="106"/>
      <c r="R114" s="124"/>
      <c r="S114" s="106"/>
      <c r="T114" s="102"/>
      <c r="V114" s="106"/>
    </row>
    <row r="115" spans="1:20" s="106" customFormat="1" ht="15">
      <c r="A115" s="11">
        <v>2</v>
      </c>
      <c r="B115" s="11">
        <v>6</v>
      </c>
      <c r="C115" s="11">
        <v>1</v>
      </c>
      <c r="D115" s="11">
        <v>4</v>
      </c>
      <c r="E115" s="11">
        <v>1</v>
      </c>
      <c r="F115" s="237" t="s">
        <v>587</v>
      </c>
      <c r="G115" s="24">
        <v>4</v>
      </c>
      <c r="H115" s="16" t="s">
        <v>24</v>
      </c>
      <c r="I115" s="16" t="s">
        <v>25</v>
      </c>
      <c r="J115" s="17" t="s">
        <v>26</v>
      </c>
      <c r="K115" s="17" t="s">
        <v>27</v>
      </c>
      <c r="L115" s="18" t="s">
        <v>28</v>
      </c>
      <c r="M115" s="18" t="s">
        <v>29</v>
      </c>
      <c r="N115" s="18" t="s">
        <v>30</v>
      </c>
      <c r="O115" s="25">
        <f>SUMIF(d!$B$27:$B$119,F115,d!$C$27:$C$119)</f>
        <v>62886.7</v>
      </c>
      <c r="P115" s="25">
        <f>SUMIF(d!$B$27:$B$119,F115,d!$D$27:$D$119)</f>
        <v>62886.7</v>
      </c>
      <c r="R115" s="124"/>
      <c r="T115" s="102"/>
    </row>
    <row r="116" spans="1:20" s="106" customFormat="1" ht="15">
      <c r="A116" s="11">
        <v>2</v>
      </c>
      <c r="B116" s="11">
        <v>6</v>
      </c>
      <c r="C116" s="11">
        <v>1</v>
      </c>
      <c r="D116" s="11">
        <v>9</v>
      </c>
      <c r="E116" s="11">
        <v>1</v>
      </c>
      <c r="F116" s="15" t="s">
        <v>441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29</v>
      </c>
      <c r="N116" s="18" t="s">
        <v>30</v>
      </c>
      <c r="O116" s="25">
        <f>SUMIF(d!$B$27:$B$119,F116,d!$C$27:$C$119)</f>
        <v>0</v>
      </c>
      <c r="P116" s="25">
        <f>SUMIF(d!$B$27:$B$119,F116,d!$D$27:$D$119)</f>
        <v>0</v>
      </c>
      <c r="R116" s="124"/>
      <c r="T116" s="102"/>
    </row>
    <row r="117" spans="1:20" s="106" customFormat="1" ht="15">
      <c r="A117" s="11">
        <v>2</v>
      </c>
      <c r="B117" s="11">
        <v>6</v>
      </c>
      <c r="C117" s="11">
        <v>3</v>
      </c>
      <c r="D117" s="11">
        <v>1</v>
      </c>
      <c r="E117" s="11">
        <v>1</v>
      </c>
      <c r="F117" s="15" t="s">
        <v>539</v>
      </c>
      <c r="G117" s="24">
        <v>4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29</v>
      </c>
      <c r="N117" s="18" t="s">
        <v>30</v>
      </c>
      <c r="O117" s="25">
        <f>SUMIF(d!$B$27:$B$119,F117,d!$C$27:$C$119)</f>
        <v>0</v>
      </c>
      <c r="P117" s="25">
        <f>SUMIF(d!$B$27:$B$119,F117,d!$D$27:$D$119)</f>
        <v>0</v>
      </c>
      <c r="R117" s="124"/>
      <c r="T117" s="102"/>
    </row>
    <row r="118" spans="1:20" s="106" customFormat="1" ht="15">
      <c r="A118" s="11">
        <v>2</v>
      </c>
      <c r="B118" s="11">
        <v>6</v>
      </c>
      <c r="C118" s="11">
        <v>4</v>
      </c>
      <c r="D118" s="11">
        <v>1</v>
      </c>
      <c r="E118" s="11">
        <v>1</v>
      </c>
      <c r="F118" s="15" t="s">
        <v>547</v>
      </c>
      <c r="G118" s="24">
        <v>4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29</v>
      </c>
      <c r="N118" s="18" t="s">
        <v>30</v>
      </c>
      <c r="O118" s="25">
        <f>SUMIF(d!$B$27:$B$119,F118,d!$C$27:$C$119)</f>
        <v>0</v>
      </c>
      <c r="P118" s="25">
        <f>SUMIF(d!$B$27:$B$119,F118,d!$D$27:$D$119)</f>
        <v>0</v>
      </c>
      <c r="Q118" s="102"/>
      <c r="R118" s="255"/>
      <c r="T118" s="102"/>
    </row>
    <row r="119" spans="1:20" s="106" customFormat="1" ht="15">
      <c r="A119" s="11">
        <v>2</v>
      </c>
      <c r="B119" s="11">
        <v>6</v>
      </c>
      <c r="C119" s="11">
        <v>4</v>
      </c>
      <c r="D119" s="11">
        <v>7</v>
      </c>
      <c r="E119" s="11">
        <v>1</v>
      </c>
      <c r="F119" s="15" t="s">
        <v>554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SUMIF(d!$B$27:$B$119,F119,d!$C$27:$C$119)</f>
        <v>0</v>
      </c>
      <c r="P119" s="25">
        <f>SUMIF(d!$B$27:$B$119,F119,d!$D$27:$D$119)</f>
        <v>0</v>
      </c>
      <c r="Q119" s="102"/>
      <c r="R119" s="124"/>
      <c r="T119" s="102"/>
    </row>
    <row r="120" spans="1:20" s="106" customFormat="1" ht="15">
      <c r="A120" s="11">
        <v>2</v>
      </c>
      <c r="B120" s="11">
        <v>6</v>
      </c>
      <c r="C120" s="11">
        <v>5</v>
      </c>
      <c r="D120" s="11">
        <v>2</v>
      </c>
      <c r="E120" s="11">
        <v>1</v>
      </c>
      <c r="F120" s="15" t="s">
        <v>447</v>
      </c>
      <c r="G120" s="24">
        <v>4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29</v>
      </c>
      <c r="N120" s="18" t="s">
        <v>30</v>
      </c>
      <c r="O120" s="25">
        <f>SUMIF(d!$B$27:$B$119,F120,d!$C$27:$C$119)</f>
        <v>0</v>
      </c>
      <c r="P120" s="25">
        <f>SUMIF(d!$B$27:$B$119,F120,d!$D$27:$D$119)</f>
        <v>0</v>
      </c>
      <c r="Q120" s="102"/>
      <c r="R120" s="124"/>
      <c r="T120" s="102"/>
    </row>
    <row r="121" spans="1:22" s="106" customFormat="1" ht="15">
      <c r="A121" s="11">
        <v>2</v>
      </c>
      <c r="B121" s="11">
        <v>6</v>
      </c>
      <c r="C121" s="11">
        <v>5</v>
      </c>
      <c r="D121" s="11">
        <v>3</v>
      </c>
      <c r="E121" s="11">
        <v>1</v>
      </c>
      <c r="F121" s="15" t="s">
        <v>442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SUMIF(d!$B$27:$B$119,F121,d!$C$27:$C$119)</f>
        <v>0</v>
      </c>
      <c r="P121" s="25">
        <f>SUMIF(d!$B$27:$B$119,F121,d!$D$27:$D$119)</f>
        <v>0</v>
      </c>
      <c r="Q121"/>
      <c r="R121"/>
      <c r="S121"/>
      <c r="T121" s="102"/>
      <c r="V121"/>
    </row>
    <row r="122" spans="1:20" ht="15">
      <c r="A122" s="11">
        <v>2</v>
      </c>
      <c r="B122" s="11">
        <v>6</v>
      </c>
      <c r="C122" s="11">
        <v>5</v>
      </c>
      <c r="D122" s="11">
        <v>5</v>
      </c>
      <c r="E122" s="11">
        <v>1</v>
      </c>
      <c r="F122" s="235" t="s">
        <v>448</v>
      </c>
      <c r="G122" s="24">
        <v>4</v>
      </c>
      <c r="H122" s="16" t="s">
        <v>24</v>
      </c>
      <c r="I122" s="16" t="s">
        <v>25</v>
      </c>
      <c r="J122" s="17" t="s">
        <v>26</v>
      </c>
      <c r="K122" s="17" t="s">
        <v>27</v>
      </c>
      <c r="L122" s="18" t="s">
        <v>28</v>
      </c>
      <c r="M122" s="18" t="s">
        <v>449</v>
      </c>
      <c r="N122" s="18" t="s">
        <v>30</v>
      </c>
      <c r="O122" s="25">
        <f>SUMIF(d!$B$27:$B$119,F122,d!$C$27:$C$119)</f>
        <v>0</v>
      </c>
      <c r="P122" s="25">
        <f>SUMIF(d!$B$27:$B$119,F122,d!$D$27:$D$119)</f>
        <v>0</v>
      </c>
      <c r="T122" s="102"/>
    </row>
    <row r="123" spans="1:20" s="106" customFormat="1" ht="15">
      <c r="A123" s="11">
        <v>2</v>
      </c>
      <c r="B123" s="11">
        <v>6</v>
      </c>
      <c r="C123" s="11">
        <v>5</v>
      </c>
      <c r="D123" s="11">
        <v>6</v>
      </c>
      <c r="E123" s="11">
        <v>1</v>
      </c>
      <c r="F123" s="235" t="s">
        <v>536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449</v>
      </c>
      <c r="N123" s="18" t="s">
        <v>30</v>
      </c>
      <c r="O123" s="25">
        <f>SUMIF(d!$B$27:$B$119,F123,d!$C$27:$C$119)</f>
        <v>0</v>
      </c>
      <c r="P123" s="25">
        <f>SUMIF(d!$B$27:$B$119,F123,d!$D$27:$D$119)</f>
        <v>0</v>
      </c>
      <c r="T123" s="102"/>
    </row>
    <row r="124" spans="1:20" s="106" customFormat="1" ht="15">
      <c r="A124" s="11">
        <v>2</v>
      </c>
      <c r="B124" s="11">
        <v>6</v>
      </c>
      <c r="C124" s="11">
        <v>5</v>
      </c>
      <c r="D124" s="11">
        <v>8</v>
      </c>
      <c r="E124" s="11">
        <v>1</v>
      </c>
      <c r="F124" s="253" t="s">
        <v>544</v>
      </c>
      <c r="G124" s="24">
        <v>4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449</v>
      </c>
      <c r="N124" s="18" t="s">
        <v>30</v>
      </c>
      <c r="O124" s="25">
        <f>SUMIF(d!$B$27:$B$119,F124,d!$C$27:$C$119)</f>
        <v>0</v>
      </c>
      <c r="P124" s="25">
        <f>SUMIF(d!$B$27:$B$119,F124,d!$D$27:$D$119)</f>
        <v>0</v>
      </c>
      <c r="T124" s="102"/>
    </row>
    <row r="125" spans="1:20" s="106" customFormat="1" ht="15">
      <c r="A125" s="11">
        <v>2</v>
      </c>
      <c r="B125" s="11">
        <v>6</v>
      </c>
      <c r="C125" s="11">
        <v>6</v>
      </c>
      <c r="D125" s="11">
        <v>2</v>
      </c>
      <c r="E125" s="11">
        <v>1</v>
      </c>
      <c r="F125" s="253" t="s">
        <v>356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449</v>
      </c>
      <c r="N125" s="18" t="s">
        <v>30</v>
      </c>
      <c r="O125" s="25">
        <f>SUMIF(d!$B$27:$B$119,F125,d!$C$27:$C$119)</f>
        <v>0</v>
      </c>
      <c r="P125" s="25">
        <f>SUMIF(d!$B$27:$B$119,F125,d!$D$27:$D$119)</f>
        <v>0</v>
      </c>
      <c r="T125" s="102"/>
    </row>
    <row r="126" spans="1:20" ht="15">
      <c r="A126" s="11">
        <v>2</v>
      </c>
      <c r="B126" s="11">
        <v>6</v>
      </c>
      <c r="C126" s="11">
        <v>7</v>
      </c>
      <c r="D126" s="11">
        <v>4</v>
      </c>
      <c r="E126" s="11">
        <v>1</v>
      </c>
      <c r="F126" s="15" t="s">
        <v>454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29</v>
      </c>
      <c r="N126" s="18" t="s">
        <v>30</v>
      </c>
      <c r="O126" s="25">
        <f>SUMIF(d!$B$27:$B$119,F126,d!$C$27:$C$119)</f>
        <v>0</v>
      </c>
      <c r="P126" s="25">
        <f>SUMIF(d!$B$27:$B$119,F126,d!$D$27:$D$119)</f>
        <v>0</v>
      </c>
      <c r="Q126" s="102"/>
      <c r="T126" s="102"/>
    </row>
    <row r="127" spans="1:20" s="106" customFormat="1" ht="15">
      <c r="A127" s="11">
        <v>2</v>
      </c>
      <c r="B127" s="11">
        <v>7</v>
      </c>
      <c r="C127" s="11">
        <v>2</v>
      </c>
      <c r="D127" s="11">
        <v>1</v>
      </c>
      <c r="E127" s="11">
        <v>1</v>
      </c>
      <c r="F127" s="15" t="s">
        <v>551</v>
      </c>
      <c r="G127" s="24">
        <v>4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29</v>
      </c>
      <c r="N127" s="18" t="s">
        <v>30</v>
      </c>
      <c r="O127" s="25">
        <f>SUMIF(d!$B$27:$B$119,F127,d!$C$27:$C$119)</f>
        <v>1351590.74</v>
      </c>
      <c r="P127" s="25">
        <f>SUMIF(d!$B$27:$B$119,F127,d!$D$27:$D$119)</f>
        <v>1351590.74</v>
      </c>
      <c r="Q127" s="102"/>
      <c r="T127" s="102"/>
    </row>
    <row r="128" spans="1:20" ht="15">
      <c r="A128" s="11">
        <v>2</v>
      </c>
      <c r="B128" s="11">
        <v>7</v>
      </c>
      <c r="C128" s="11">
        <v>1</v>
      </c>
      <c r="D128" s="11">
        <v>2</v>
      </c>
      <c r="E128" s="11">
        <v>1</v>
      </c>
      <c r="F128" s="15" t="s">
        <v>550</v>
      </c>
      <c r="G128" s="24">
        <v>4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29</v>
      </c>
      <c r="N128" s="18" t="s">
        <v>30</v>
      </c>
      <c r="O128" s="25">
        <f>SUMIF(d!$B$27:$B$119,F128,d!$C$27:$C$119)</f>
        <v>0</v>
      </c>
      <c r="P128" s="25">
        <f>SUMIF(d!$B$27:$B$119,F128,d!$D$27:$D$119)</f>
        <v>0</v>
      </c>
      <c r="Q128" s="102"/>
      <c r="T128" s="102"/>
    </row>
    <row r="129" spans="1:20" ht="15">
      <c r="A129" s="28"/>
      <c r="B129" s="28"/>
      <c r="C129" s="28"/>
      <c r="D129" s="28"/>
      <c r="E129" s="28"/>
      <c r="F129" s="28"/>
      <c r="G129" s="28"/>
      <c r="H129" s="29"/>
      <c r="I129" s="29"/>
      <c r="J129" s="30"/>
      <c r="K129" s="30"/>
      <c r="L129" s="30"/>
      <c r="M129" s="30"/>
      <c r="N129" s="30"/>
      <c r="O129" s="105">
        <f>SUM(O130)</f>
        <v>0</v>
      </c>
      <c r="P129" s="105">
        <f>SUM(P130)</f>
        <v>0</v>
      </c>
      <c r="T129" s="102"/>
    </row>
    <row r="130" spans="1:20" ht="15">
      <c r="A130" s="11">
        <v>2</v>
      </c>
      <c r="B130" s="11">
        <v>9</v>
      </c>
      <c r="C130" s="11">
        <v>3</v>
      </c>
      <c r="D130" s="11">
        <v>1</v>
      </c>
      <c r="E130" s="11">
        <v>1</v>
      </c>
      <c r="F130" s="106" t="s">
        <v>507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29</v>
      </c>
      <c r="N130" s="18" t="s">
        <v>30</v>
      </c>
      <c r="O130" s="25">
        <f>SUMIF(d!$B$27:$B$119,F130,d!$C$27:$C$119)</f>
        <v>0</v>
      </c>
      <c r="P130" s="25">
        <f>SUMIF(d!$B$27:$B$119,F130,d!$D$27:$D$119)</f>
        <v>0</v>
      </c>
      <c r="Q130" s="103"/>
      <c r="T130" s="102"/>
    </row>
    <row r="131" spans="1:17" ht="15">
      <c r="A131" s="126">
        <v>7</v>
      </c>
      <c r="B131" s="126">
        <v>4</v>
      </c>
      <c r="C131" s="126">
        <v>1</v>
      </c>
      <c r="D131" s="11"/>
      <c r="E131" s="11"/>
      <c r="F131" s="15" t="s">
        <v>416</v>
      </c>
      <c r="G131" s="24"/>
      <c r="H131" s="16"/>
      <c r="I131" s="16"/>
      <c r="J131" s="17"/>
      <c r="K131" s="17"/>
      <c r="L131" s="18"/>
      <c r="M131" s="18"/>
      <c r="N131" s="18"/>
      <c r="O131" s="25">
        <f>SUMIF(VARIACION!$D$14,"&gt;=0",VARIACION!$D$14)</f>
        <v>51810803.78999999</v>
      </c>
      <c r="P131" s="25"/>
      <c r="Q131" s="103"/>
    </row>
    <row r="132" spans="1:17" ht="15">
      <c r="A132" s="126">
        <v>8</v>
      </c>
      <c r="B132" s="126">
        <v>7</v>
      </c>
      <c r="C132" s="126">
        <v>1</v>
      </c>
      <c r="D132" s="11"/>
      <c r="E132" s="11"/>
      <c r="F132" s="15" t="s">
        <v>516</v>
      </c>
      <c r="G132" s="24"/>
      <c r="H132" s="16"/>
      <c r="I132" s="16"/>
      <c r="J132" s="17"/>
      <c r="K132" s="17"/>
      <c r="L132" s="18"/>
      <c r="M132" s="18"/>
      <c r="N132" s="18"/>
      <c r="O132" s="25">
        <f>-SUMIF(VARIACION!D28,"&lt;=0",VARIACION!D28)</f>
        <v>3638544.86999999</v>
      </c>
      <c r="P132" s="25"/>
      <c r="Q132" s="103"/>
    </row>
    <row r="133" spans="4:17" ht="15.75" thickBot="1">
      <c r="D133" s="101"/>
      <c r="E133" s="101"/>
      <c r="F133" s="101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03"/>
    </row>
    <row r="134" spans="1:16" ht="15.75" thickBot="1">
      <c r="A134" s="101"/>
      <c r="B134" s="101"/>
      <c r="C134" s="101"/>
      <c r="D134" s="101"/>
      <c r="E134" s="101"/>
      <c r="F134" s="12" t="s">
        <v>33</v>
      </c>
      <c r="G134" s="13"/>
      <c r="H134" s="13"/>
      <c r="I134" s="13"/>
      <c r="J134" s="13"/>
      <c r="K134" s="13"/>
      <c r="L134" s="13"/>
      <c r="M134" s="13"/>
      <c r="N134" s="13"/>
      <c r="O134" s="14">
        <f>+O112+O107+O81+O39+O17+O131+O132+O129</f>
        <v>82571843.70999998</v>
      </c>
      <c r="P134" s="14">
        <f>+P112+P107+P81+P39+P17+P131+P132+P129</f>
        <v>27122495.05</v>
      </c>
    </row>
    <row r="135" spans="1:15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6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27">
        <f>O134-P134</f>
        <v>55449348.65999998</v>
      </c>
      <c r="P136" s="127">
        <f>P134-d!D25</f>
        <v>0</v>
      </c>
    </row>
    <row r="137" spans="1:15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2"/>
    </row>
    <row r="138" spans="1:16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44"/>
    </row>
    <row r="139" spans="1:16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256"/>
      <c r="P139" s="144"/>
    </row>
    <row r="140" spans="1:16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43"/>
      <c r="P140" s="144"/>
    </row>
    <row r="141" spans="1:16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2"/>
      <c r="P141" s="103"/>
    </row>
    <row r="142" spans="1:15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2"/>
    </row>
    <row r="143" spans="1:15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</sheetData>
  <sheetProtection/>
  <mergeCells count="25">
    <mergeCell ref="A1:O1"/>
    <mergeCell ref="A2:O2"/>
    <mergeCell ref="A3:O3"/>
    <mergeCell ref="I11:I14"/>
    <mergeCell ref="J11:J14"/>
    <mergeCell ref="K11:K14"/>
    <mergeCell ref="G8:O8"/>
    <mergeCell ref="A11:E12"/>
    <mergeCell ref="P11:P14"/>
    <mergeCell ref="D13:D14"/>
    <mergeCell ref="E13:E14"/>
    <mergeCell ref="D7:E7"/>
    <mergeCell ref="F6:O6"/>
    <mergeCell ref="N11:N14"/>
    <mergeCell ref="O11:O14"/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</mergeCells>
  <conditionalFormatting sqref="F122:F125">
    <cfRule type="duplicateValues" priority="18" dxfId="21" stopIfTrue="1">
      <formula>AND(COUNTIF($F$122:$F$125,F122)&gt;1,NOT(ISBLANK(F122)))</formula>
    </cfRule>
  </conditionalFormatting>
  <conditionalFormatting sqref="F122:F125">
    <cfRule type="duplicateValues" priority="17" dxfId="21" stopIfTrue="1">
      <formula>AND(COUNTIF($F$122:$F$125,F122)&gt;1,NOT(ISBLANK(F122)))</formula>
    </cfRule>
  </conditionalFormatting>
  <conditionalFormatting sqref="F96:F98">
    <cfRule type="duplicateValues" priority="16" dxfId="21" stopIfTrue="1">
      <formula>AND(COUNTIF($F$96:$F$98,F96)&gt;1,NOT(ISBLANK(F96)))</formula>
    </cfRule>
  </conditionalFormatting>
  <conditionalFormatting sqref="F96:F98">
    <cfRule type="duplicateValues" priority="15" dxfId="21" stopIfTrue="1">
      <formula>AND(COUNTIF($F$96:$F$98,F96)&gt;1,NOT(ISBLANK(F96)))</formula>
    </cfRule>
  </conditionalFormatting>
  <conditionalFormatting sqref="F35">
    <cfRule type="duplicateValues" priority="10" dxfId="21" stopIfTrue="1">
      <formula>AND(COUNTIF($F$35:$F$35,F35)&gt;1,NOT(ISBLANK(F35)))</formula>
    </cfRule>
  </conditionalFormatting>
  <conditionalFormatting sqref="F35">
    <cfRule type="duplicateValues" priority="9" dxfId="21" stopIfTrue="1">
      <formula>AND(COUNTIF($F$35:$F$35,F35)&gt;1,NOT(ISBLANK(F35)))</formula>
    </cfRule>
  </conditionalFormatting>
  <conditionalFormatting sqref="F30 F18:F28">
    <cfRule type="duplicateValues" priority="23" dxfId="21" stopIfTrue="1">
      <formula>AND(COUNTIF($F$30:$F$30,F18)+COUNTIF($F$18:$F$28,F18)&gt;1,NOT(ISBLANK(F18)))</formula>
    </cfRule>
  </conditionalFormatting>
  <conditionalFormatting sqref="F31">
    <cfRule type="duplicateValues" priority="12" dxfId="21" stopIfTrue="1">
      <formula>AND(COUNTIF($F$31:$F$31,F31)&gt;1,NOT(ISBLANK(F31)))</formula>
    </cfRule>
  </conditionalFormatting>
  <conditionalFormatting sqref="F31">
    <cfRule type="duplicateValues" priority="11" dxfId="21" stopIfTrue="1">
      <formula>AND(COUNTIF($F$31:$F$31,F31)&gt;1,NOT(ISBLANK(F31)))</formula>
    </cfRule>
  </conditionalFormatting>
  <conditionalFormatting sqref="F103:F104">
    <cfRule type="duplicateValues" priority="8" dxfId="21" stopIfTrue="1">
      <formula>AND(COUNTIF($F$103:$F$104,F103)&gt;1,NOT(ISBLANK(F103)))</formula>
    </cfRule>
  </conditionalFormatting>
  <conditionalFormatting sqref="F103:F104">
    <cfRule type="duplicateValues" priority="7" dxfId="21" stopIfTrue="1">
      <formula>AND(COUNTIF($F$103:$F$104,F103)&gt;1,NOT(ISBLANK(F103)))</formula>
    </cfRule>
  </conditionalFormatting>
  <conditionalFormatting sqref="F48">
    <cfRule type="duplicateValues" priority="6" dxfId="21" stopIfTrue="1">
      <formula>AND(COUNTIF($F$48:$F$48,F48)&gt;1,NOT(ISBLANK(F48)))</formula>
    </cfRule>
  </conditionalFormatting>
  <conditionalFormatting sqref="F48">
    <cfRule type="duplicateValues" priority="5" dxfId="21" stopIfTrue="1">
      <formula>AND(COUNTIF($F$48:$F$48,F48)&gt;1,NOT(ISBLANK(F48)))</formula>
    </cfRule>
  </conditionalFormatting>
  <conditionalFormatting sqref="F63">
    <cfRule type="duplicateValues" priority="4" dxfId="21" stopIfTrue="1">
      <formula>AND(COUNTIF($F$63:$F$63,F63)&gt;1,NOT(ISBLANK(F63)))</formula>
    </cfRule>
  </conditionalFormatting>
  <conditionalFormatting sqref="F63">
    <cfRule type="duplicateValues" priority="3" dxfId="21" stopIfTrue="1">
      <formula>AND(COUNTIF($F$63:$F$63,F63)&gt;1,NOT(ISBLANK(F63)))</formula>
    </cfRule>
  </conditionalFormatting>
  <conditionalFormatting sqref="F71">
    <cfRule type="duplicateValues" priority="2" dxfId="21" stopIfTrue="1">
      <formula>AND(COUNTIF($F$71:$F$71,F71)&gt;1,NOT(ISBLANK(F71)))</formula>
    </cfRule>
  </conditionalFormatting>
  <conditionalFormatting sqref="F71">
    <cfRule type="duplicateValues" priority="1" dxfId="21" stopIfTrue="1">
      <formula>AND(COUNTIF($F$71:$F$71,F71)&gt;1,NOT(ISBLANK(F71)))</formula>
    </cfRule>
  </conditionalFormatting>
  <dataValidations count="7">
    <dataValidation type="list" allowBlank="1" showInputMessage="1" showErrorMessage="1" sqref="F122:F125">
      <formula1>$G$7:$G$86</formula1>
    </dataValidation>
    <dataValidation type="list" allowBlank="1" showInputMessage="1" showErrorMessage="1" sqref="F96:F98">
      <formula1>$G$7:$G$191</formula1>
    </dataValidation>
    <dataValidation type="list" allowBlank="1" showInputMessage="1" showErrorMessage="1" sqref="F31 F35 F103:F104">
      <formula1>$G$7:$G$190</formula1>
    </dataValidation>
    <dataValidation type="list" allowBlank="1" showInputMessage="1" showErrorMessage="1" sqref="F30 F18:F28">
      <formula1>$H$4:$H$157</formula1>
    </dataValidation>
    <dataValidation type="list" allowBlank="1" showInputMessage="1" showErrorMessage="1" sqref="F48">
      <formula1>$G$7:$G$189</formula1>
    </dataValidation>
    <dataValidation type="list" allowBlank="1" showInputMessage="1" showErrorMessage="1" sqref="F63">
      <formula1>$G$7:$G$188</formula1>
    </dataValidation>
    <dataValidation type="list" allowBlank="1" showInputMessage="1" showErrorMessage="1" sqref="F71">
      <formula1>$G$7:$G$187</formula1>
    </dataValidation>
  </dataValidations>
  <printOptions horizontalCentered="1"/>
  <pageMargins left="0.17" right="0.17" top="0.5511811023622047" bottom="0.9448818897637796" header="0.31496062992125984" footer="0.31496062992125984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4">
      <selection activeCell="L13" sqref="L13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88" t="s">
        <v>69</v>
      </c>
      <c r="B1" s="288"/>
      <c r="C1" s="288"/>
      <c r="D1" s="288"/>
    </row>
    <row r="2" spans="1:6" ht="15.75">
      <c r="A2" s="289" t="s">
        <v>70</v>
      </c>
      <c r="B2" s="289"/>
      <c r="C2" s="289"/>
      <c r="D2" s="289"/>
      <c r="F2" s="115">
        <f>7468129.94-4006.8</f>
        <v>7464123.140000001</v>
      </c>
    </row>
    <row r="3" spans="1:4" ht="15.75">
      <c r="A3" s="289" t="str">
        <f>d!B4</f>
        <v>NOVIEMBRE, 2022</v>
      </c>
      <c r="B3" s="289"/>
      <c r="C3" s="289"/>
      <c r="D3" s="289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211" t="s">
        <v>444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90" t="s">
        <v>71</v>
      </c>
      <c r="C7" s="290"/>
      <c r="D7" s="290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72</v>
      </c>
      <c r="C9" s="140"/>
      <c r="D9" s="142">
        <f>+d!C15</f>
        <v>112466366.62</v>
      </c>
      <c r="E9" s="119"/>
      <c r="F9" s="121">
        <v>55000</v>
      </c>
      <c r="G9" s="118" t="s">
        <v>91</v>
      </c>
      <c r="H9" s="119"/>
      <c r="I9" s="119"/>
    </row>
    <row r="10" spans="1:9" s="118" customFormat="1" ht="24.75" customHeight="1">
      <c r="A10" s="116" t="s">
        <v>73</v>
      </c>
      <c r="B10" s="120" t="s">
        <v>74</v>
      </c>
      <c r="C10" s="120"/>
      <c r="D10" s="121">
        <f>+d!C23</f>
        <v>82571843.71</v>
      </c>
      <c r="E10" s="119"/>
      <c r="F10" s="121"/>
      <c r="H10" s="119"/>
      <c r="I10" s="119"/>
    </row>
    <row r="11" spans="1:9" s="118" customFormat="1" ht="24.75" customHeight="1">
      <c r="A11" s="116" t="s">
        <v>75</v>
      </c>
      <c r="B11" s="120" t="s">
        <v>76</v>
      </c>
      <c r="C11" s="120"/>
      <c r="D11" s="122">
        <f>+D9+D10</f>
        <v>195038210.32999998</v>
      </c>
      <c r="F11" s="121">
        <v>453000</v>
      </c>
      <c r="G11" s="106" t="s">
        <v>92</v>
      </c>
      <c r="H11" s="119"/>
      <c r="I11" s="119"/>
    </row>
    <row r="12" spans="1:9" s="118" customFormat="1" ht="24.75" customHeight="1">
      <c r="A12" s="116" t="s">
        <v>77</v>
      </c>
      <c r="B12" s="120" t="s">
        <v>78</v>
      </c>
      <c r="C12" s="120"/>
      <c r="D12" s="121">
        <f>D11-D13</f>
        <v>30761039.919999987</v>
      </c>
      <c r="E12" s="119"/>
      <c r="F12" s="121">
        <f>6472.82+1050084.04</f>
        <v>1056556.86</v>
      </c>
      <c r="G12" s="118" t="s">
        <v>93</v>
      </c>
      <c r="H12" s="119"/>
      <c r="I12" s="119"/>
    </row>
    <row r="13" spans="1:9" s="118" customFormat="1" ht="24.75" customHeight="1">
      <c r="A13" s="116" t="s">
        <v>75</v>
      </c>
      <c r="B13" s="140" t="s">
        <v>79</v>
      </c>
      <c r="C13" s="140"/>
      <c r="D13" s="141">
        <f>+d!C14</f>
        <v>164277170.41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34" t="s">
        <v>508</v>
      </c>
      <c r="C14" s="236" t="str">
        <f>IF(D14&gt;0,"(AUMENTO)","(DISMINUCION)")</f>
        <v>(AUMENTO)</v>
      </c>
      <c r="D14" s="123">
        <f>D13-D9</f>
        <v>51810803.78999999</v>
      </c>
      <c r="F14" s="119">
        <f>+F13-D9</f>
        <v>-110901809.76</v>
      </c>
      <c r="H14" s="119"/>
      <c r="I14" s="119"/>
    </row>
    <row r="15" ht="13.5" thickTop="1"/>
    <row r="16" spans="5:6" ht="12.75">
      <c r="E16" s="115"/>
      <c r="F16" s="146">
        <f>+D13-F13</f>
        <v>162712613.54999998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90" t="s">
        <v>80</v>
      </c>
      <c r="C21" s="290"/>
      <c r="D21" s="290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72</v>
      </c>
      <c r="C23" s="140"/>
      <c r="D23" s="142">
        <f>+d!C18</f>
        <v>22117299.92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73</v>
      </c>
      <c r="B24" s="120" t="s">
        <v>81</v>
      </c>
      <c r="C24" s="120"/>
      <c r="D24" s="121">
        <f>+d!C25</f>
        <v>27122495.049999997</v>
      </c>
      <c r="E24" s="119"/>
      <c r="F24" s="119">
        <f>+'GASTO G.'!O134</f>
        <v>82571843.70999998</v>
      </c>
      <c r="G24" s="119"/>
      <c r="H24" s="115"/>
      <c r="I24" s="115"/>
      <c r="L24" s="119"/>
    </row>
    <row r="25" spans="1:12" s="118" customFormat="1" ht="24.75" customHeight="1">
      <c r="A25" s="116" t="s">
        <v>73</v>
      </c>
      <c r="B25" s="120" t="s">
        <v>82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77</v>
      </c>
      <c r="B26" s="120" t="s">
        <v>83</v>
      </c>
      <c r="C26" s="120"/>
      <c r="D26" s="121">
        <f>+D12</f>
        <v>30761039.919999987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75</v>
      </c>
      <c r="B27" s="140" t="s">
        <v>84</v>
      </c>
      <c r="C27" s="140"/>
      <c r="D27" s="142">
        <f>+D23+D24+D25-D26</f>
        <v>18478755.050000012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34" t="s">
        <v>509</v>
      </c>
      <c r="C28" s="236" t="str">
        <f>IF(D28&gt;0,"(AUMENTO)","(DISMINUCION)")</f>
        <v>(DISMINUCION)</v>
      </c>
      <c r="D28" s="123">
        <f>+D27-D23</f>
        <v>-3638544.86999999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451</v>
      </c>
    </row>
    <row r="32" ht="12.75">
      <c r="E32" s="115"/>
    </row>
    <row r="34" spans="1:4" ht="12.75">
      <c r="A34" s="291"/>
      <c r="B34" s="291"/>
      <c r="C34" s="291"/>
      <c r="D34" s="291"/>
    </row>
    <row r="38" ht="12.75">
      <c r="D38" s="211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Contabilidad9</cp:lastModifiedBy>
  <cp:lastPrinted>2022-12-09T18:17:23Z</cp:lastPrinted>
  <dcterms:created xsi:type="dcterms:W3CDTF">2013-09-21T01:55:57Z</dcterms:created>
  <dcterms:modified xsi:type="dcterms:W3CDTF">2022-12-16T18:16:50Z</dcterms:modified>
  <cp:category/>
  <cp:version/>
  <cp:contentType/>
  <cp:contentStatus/>
</cp:coreProperties>
</file>