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30"/>
  </bookViews>
  <sheets>
    <sheet name="ES" sheetId="1" r:id="rId1"/>
  </sheets>
  <externalReferences>
    <externalReference r:id="rId2"/>
    <externalReference r:id="rId3"/>
  </externalReferences>
  <definedNames>
    <definedName name="STATUS">[1]SB!$H$12:$H$14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C59" i="1"/>
  <c r="C58" i="1"/>
  <c r="C56" i="1"/>
  <c r="C61" i="1" s="1"/>
  <c r="C63" i="1" s="1"/>
  <c r="B56" i="1"/>
  <c r="B61" i="1" s="1"/>
  <c r="C51" i="1"/>
  <c r="B51" i="1"/>
  <c r="B53" i="1" s="1"/>
  <c r="F43" i="1"/>
  <c r="C40" i="1"/>
  <c r="B40" i="1"/>
  <c r="C37" i="1"/>
  <c r="F37" i="1" s="1"/>
  <c r="B37" i="1"/>
  <c r="C35" i="1"/>
  <c r="B35" i="1"/>
  <c r="C34" i="1"/>
  <c r="F34" i="1" s="1"/>
  <c r="B34" i="1"/>
  <c r="C33" i="1"/>
  <c r="C42" i="1" s="1"/>
  <c r="C53" i="1" s="1"/>
  <c r="B33" i="1"/>
  <c r="B42" i="1" s="1"/>
  <c r="G29" i="1"/>
  <c r="I28" i="1"/>
  <c r="E28" i="1"/>
  <c r="B27" i="1"/>
  <c r="I26" i="1"/>
  <c r="E26" i="1"/>
  <c r="I25" i="1"/>
  <c r="E25" i="1"/>
  <c r="J24" i="1"/>
  <c r="C24" i="1"/>
  <c r="I24" i="1" s="1"/>
  <c r="B24" i="1"/>
  <c r="E23" i="1"/>
  <c r="E22" i="1"/>
  <c r="E21" i="1"/>
  <c r="E20" i="1"/>
  <c r="E19" i="1"/>
  <c r="J18" i="1"/>
  <c r="E18" i="1"/>
  <c r="C16" i="1"/>
  <c r="E16" i="1" s="1"/>
  <c r="C15" i="1"/>
  <c r="I15" i="1" s="1"/>
  <c r="B15" i="1"/>
  <c r="J15" i="1" s="1"/>
  <c r="C14" i="1"/>
  <c r="I14" i="1" s="1"/>
  <c r="B14" i="1"/>
  <c r="C13" i="1"/>
  <c r="E13" i="1" s="1"/>
  <c r="B13" i="1"/>
  <c r="I12" i="1"/>
  <c r="E12" i="1"/>
  <c r="I11" i="1"/>
  <c r="C11" i="1"/>
  <c r="B11" i="1"/>
  <c r="E11" i="1" s="1"/>
  <c r="I10" i="1"/>
  <c r="C10" i="1"/>
  <c r="C17" i="1" s="1"/>
  <c r="B10" i="1"/>
  <c r="C7" i="1"/>
  <c r="B7" i="1"/>
  <c r="A5" i="1"/>
  <c r="I17" i="1" l="1"/>
  <c r="B63" i="1"/>
  <c r="J14" i="1"/>
  <c r="I16" i="1"/>
  <c r="E24" i="1"/>
  <c r="C27" i="1"/>
  <c r="I13" i="1"/>
  <c r="F33" i="1"/>
  <c r="F42" i="1" s="1"/>
  <c r="E14" i="1"/>
  <c r="B17" i="1"/>
  <c r="B29" i="1" s="1"/>
  <c r="E15" i="1"/>
  <c r="F15" i="1" s="1"/>
  <c r="G15" i="1" s="1"/>
  <c r="B64" i="1" l="1"/>
  <c r="I27" i="1"/>
  <c r="C29" i="1"/>
  <c r="E29" i="1" s="1"/>
  <c r="E17" i="1"/>
  <c r="F14" i="1"/>
  <c r="F16" i="1" s="1"/>
  <c r="G16" i="1" s="1"/>
  <c r="E27" i="1"/>
  <c r="F27" i="1" s="1"/>
  <c r="J17" i="1"/>
  <c r="J19" i="1" s="1"/>
  <c r="J20" i="1" s="1"/>
  <c r="C64" i="1" l="1"/>
  <c r="I29" i="1"/>
</calcChain>
</file>

<file path=xl/sharedStrings.xml><?xml version="1.0" encoding="utf-8"?>
<sst xmlns="http://schemas.openxmlformats.org/spreadsheetml/2006/main" count="55" uniqueCount="54">
  <si>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</si>
  <si>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</si>
  <si>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</si>
  <si>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</si>
  <si>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</si>
  <si>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</si>
  <si>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</si>
  <si>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09)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</si>
  <si>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</si>
  <si>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</si>
  <si>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</si>
  <si>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</si>
  <si>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</si>
  <si>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</si>
  <si>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</si>
  <si>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</si>
  <si>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</si>
  <si>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</si>
  <si>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 xml:space="preserve"> Activos intangibles (Nota 19)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</si>
  <si>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</si>
  <si>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</si>
  <si>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</si>
  <si>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</si>
  <si>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</si>
  <si>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 (Nota 14)</t>
  </si>
  <si>
    <t>Cuentas por pagar a corto plazo (Nota 15)</t>
  </si>
  <si>
    <t xml:space="preserve"> Préstamos a corto plazo (Nota 16)</t>
  </si>
  <si>
    <t xml:space="preserve">Parte corriente de préstamos a largo plazo (Nota 24) </t>
  </si>
  <si>
    <t>Acumulaciones por pagar (Nota 17)</t>
  </si>
  <si>
    <t>Retenciones y acumulaciones por pagar (Nota 14)</t>
  </si>
  <si>
    <t>Retenciones por pagar (Nota 18)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</si>
  <si>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</si>
  <si>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</si>
  <si>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</si>
  <si>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</si>
  <si>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</si>
  <si>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</si>
  <si>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</si>
  <si>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</si>
  <si>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</si>
  <si>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</si>
  <si>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</si>
  <si>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19)</t>
  </si>
  <si>
    <t>Capital</t>
  </si>
  <si>
    <t>Reservas</t>
  </si>
  <si>
    <t>Resultados positivos (ahorro)/negativo (desahorro)</t>
  </si>
  <si>
    <t>Resultados  acumulado</t>
  </si>
  <si>
    <t>Intereses minoritarios</t>
  </si>
  <si>
    <t>Total activos netos/patrimonio</t>
  </si>
  <si>
    <t>Total pasivos y activos netos/patrimonio</t>
  </si>
  <si>
    <t>Reynaldo Contantina Méndez  Sánchez                                                              María Patricia Almonte De Grullón</t>
  </si>
  <si>
    <t>Director General                                                                                                          Directora Administrativa -Financiera</t>
  </si>
  <si>
    <t>Lic. Yubelkis García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</si>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</sst>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11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5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3" fontId="8" fillId="0" borderId="0" xfId="0" applyNumberFormat="1" applyFont="1" applyAlignment="1">
      <alignment horizontal="right" vertical="center" wrapText="1"/>
    </xf>
    <xf numFmtId="4" fontId="9" fillId="0" borderId="0" xfId="0" applyNumberFormat="1" applyFont="1"/>
    <xf numFmtId="3" fontId="8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" fontId="10" fillId="0" borderId="0" xfId="0" applyNumberFormat="1" applyFont="1"/>
    <xf numFmtId="3" fontId="11" fillId="0" borderId="0" xfId="0" applyNumberFormat="1" applyFont="1" applyAlignment="1">
      <alignment horizontal="right" vertical="center" wrapText="1"/>
    </xf>
    <xf numFmtId="4" fontId="12" fillId="0" borderId="0" xfId="0" applyNumberFormat="1" applyFont="1" applyFill="1"/>
    <xf numFmtId="3" fontId="5" fillId="0" borderId="3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3" fontId="0" fillId="0" borderId="0" xfId="0" applyNumberFormat="1" applyAlignment="1">
      <alignment horizontal="right"/>
    </xf>
    <xf numFmtId="4" fontId="13" fillId="0" borderId="0" xfId="0" applyNumberFormat="1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500062</xdr:colOff>
      <xdr:row>2</xdr:row>
      <xdr:rowOff>182563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715000" cy="563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134939</xdr:colOff>
      <xdr:row>75</xdr:row>
      <xdr:rowOff>174626</xdr:rowOff>
    </xdr:from>
    <xdr:to>
      <xdr:col>13</xdr:col>
      <xdr:colOff>428626</xdr:colOff>
      <xdr:row>77</xdr:row>
      <xdr:rowOff>119062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9" y="10109201"/>
          <a:ext cx="6761162" cy="325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%20FINANCIERO%20PLANTILLA%20JJ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6%202021%20envia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D"/>
      <sheetName val="DATOS"/>
      <sheetName val="1"/>
      <sheetName val="CUENTAS"/>
      <sheetName val="ECPN"/>
      <sheetName val="2"/>
      <sheetName val="FINANCIERO"/>
      <sheetName val="3"/>
      <sheetName val="FISCAL"/>
      <sheetName val="4"/>
      <sheetName val="MERCANTIL"/>
      <sheetName val="CONTROL"/>
      <sheetName val="SB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H12" t="str">
            <v>REVISADO, VERSIÓN FINAL</v>
          </cell>
        </row>
        <row r="13">
          <cell r="H13" t="str">
            <v xml:space="preserve">PENDIENTE </v>
          </cell>
        </row>
        <row r="14">
          <cell r="H14" t="str">
            <v>PENDIENTE DE REVISIÓN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Rt"/>
      <sheetName val="ES"/>
      <sheetName val="ER"/>
      <sheetName val="FE"/>
      <sheetName val="EP"/>
      <sheetName val="EEP"/>
      <sheetName val="Notas NF"/>
      <sheetName val="nota10 inventario"/>
      <sheetName val="nota13"/>
      <sheetName val="nota15 supidores"/>
      <sheetName val="nota27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>
        <row r="2">
          <cell r="B2" t="str">
            <v>Del Ejercicio terminado el  30 de junio del 2021    y    30 de junio del 2020</v>
          </cell>
        </row>
        <row r="3">
          <cell r="B3">
            <v>2021</v>
          </cell>
          <cell r="C3">
            <v>2020</v>
          </cell>
        </row>
        <row r="11">
          <cell r="C11">
            <v>1000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5951447.4500000002</v>
          </cell>
        </row>
        <row r="19">
          <cell r="C19">
            <v>141329003.52000001</v>
          </cell>
        </row>
        <row r="20">
          <cell r="C20">
            <v>16629855.039999999</v>
          </cell>
        </row>
        <row r="21">
          <cell r="C21">
            <v>453000</v>
          </cell>
        </row>
        <row r="22">
          <cell r="C22">
            <v>2275</v>
          </cell>
        </row>
        <row r="23">
          <cell r="C23">
            <v>10944113.029999999</v>
          </cell>
        </row>
        <row r="24">
          <cell r="C24">
            <v>23107903.5</v>
          </cell>
        </row>
        <row r="25">
          <cell r="C25">
            <v>576002</v>
          </cell>
        </row>
        <row r="26">
          <cell r="C26">
            <v>34091024.979999997</v>
          </cell>
        </row>
        <row r="27">
          <cell r="C27">
            <v>3176700</v>
          </cell>
        </row>
        <row r="28">
          <cell r="C28">
            <v>1045000</v>
          </cell>
        </row>
        <row r="29">
          <cell r="C29">
            <v>1252332.07</v>
          </cell>
        </row>
        <row r="30">
          <cell r="C30">
            <v>169035</v>
          </cell>
        </row>
        <row r="31">
          <cell r="C31">
            <v>74900</v>
          </cell>
        </row>
      </sheetData>
      <sheetData sheetId="2">
        <row r="111">
          <cell r="C111">
            <v>808793054.60000002</v>
          </cell>
          <cell r="E111">
            <v>808793054.60000002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9">
          <cell r="B19">
            <v>7903274.3599999994</v>
          </cell>
        </row>
        <row r="22">
          <cell r="B22">
            <v>19074220.149999999</v>
          </cell>
        </row>
        <row r="23">
          <cell r="B23">
            <v>594704.93999999994</v>
          </cell>
        </row>
        <row r="33">
          <cell r="C33">
            <v>41150179.830000043</v>
          </cell>
        </row>
      </sheetData>
      <sheetData sheetId="10">
        <row r="25">
          <cell r="B25">
            <v>0</v>
          </cell>
        </row>
      </sheetData>
      <sheetData sheetId="11"/>
      <sheetData sheetId="12"/>
      <sheetData sheetId="13">
        <row r="119">
          <cell r="C119">
            <v>164021306.01000002</v>
          </cell>
          <cell r="D119">
            <v>44698940</v>
          </cell>
        </row>
        <row r="131">
          <cell r="C131">
            <v>453000</v>
          </cell>
          <cell r="D131">
            <v>453000</v>
          </cell>
        </row>
        <row r="150">
          <cell r="C150">
            <v>2275</v>
          </cell>
          <cell r="D150">
            <v>21514.45</v>
          </cell>
        </row>
        <row r="164">
          <cell r="C164">
            <v>10944113.029999999</v>
          </cell>
          <cell r="D164">
            <v>8171678.6699999999</v>
          </cell>
        </row>
        <row r="184">
          <cell r="C184">
            <v>21751.94</v>
          </cell>
          <cell r="D184">
            <v>21260.639999999999</v>
          </cell>
        </row>
        <row r="216">
          <cell r="D216">
            <v>193172</v>
          </cell>
        </row>
        <row r="373">
          <cell r="C373">
            <v>0</v>
          </cell>
          <cell r="D373">
            <v>-3886632.62</v>
          </cell>
        </row>
        <row r="386">
          <cell r="C386">
            <v>13403881.699999999</v>
          </cell>
          <cell r="D386">
            <v>14717264.82</v>
          </cell>
        </row>
        <row r="404">
          <cell r="C404">
            <v>0</v>
          </cell>
          <cell r="D404">
            <v>3713120.84</v>
          </cell>
        </row>
        <row r="417">
          <cell r="C417">
            <v>433166.45</v>
          </cell>
          <cell r="D417">
            <v>1736936.86</v>
          </cell>
        </row>
        <row r="444">
          <cell r="C444">
            <v>3160103.67</v>
          </cell>
          <cell r="D444">
            <v>4553213.3100000005</v>
          </cell>
        </row>
        <row r="454">
          <cell r="D454">
            <v>193492169.05000001</v>
          </cell>
        </row>
        <row r="455">
          <cell r="D455">
            <v>891370.91999999993</v>
          </cell>
        </row>
        <row r="456">
          <cell r="D456">
            <v>41150179.830000043</v>
          </cell>
        </row>
      </sheetData>
      <sheetData sheetId="14"/>
      <sheetData sheetId="15">
        <row r="24">
          <cell r="J24">
            <v>1019374377.0899999</v>
          </cell>
        </row>
        <row r="28">
          <cell r="J28">
            <v>15914303.289999994</v>
          </cell>
        </row>
        <row r="33">
          <cell r="J33">
            <v>145584593.88</v>
          </cell>
        </row>
        <row r="34">
          <cell r="J34">
            <v>22844976.889999986</v>
          </cell>
        </row>
        <row r="37">
          <cell r="J37">
            <v>868927173.87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L75"/>
  <sheetViews>
    <sheetView tabSelected="1" zoomScale="120" zoomScaleNormal="120" workbookViewId="0">
      <selection activeCell="D7" sqref="D7"/>
    </sheetView>
  </sheetViews>
  <sheetFormatPr baseColWidth="10" defaultColWidth="9.140625" defaultRowHeight="15" x14ac:dyDescent="0.25"/>
  <cols>
    <col min="1" max="1" width="44.5703125" customWidth="1"/>
    <col min="2" max="2" width="16.28515625" customWidth="1"/>
    <col min="3" max="3" width="17.42578125" customWidth="1"/>
    <col min="4" max="4" width="9.5703125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1" hidden="1" customWidth="1"/>
    <col min="10" max="10" width="13.140625" hidden="1" customWidth="1"/>
    <col min="11" max="11" width="13.7109375" style="2" hidden="1" customWidth="1"/>
    <col min="12" max="12" width="13.5703125" hidden="1" customWidth="1"/>
  </cols>
  <sheetData>
    <row r="3" spans="1:11" x14ac:dyDescent="0.25">
      <c r="A3" s="30"/>
      <c r="B3" s="30"/>
      <c r="C3" s="30"/>
    </row>
    <row r="4" spans="1:11" x14ac:dyDescent="0.25">
      <c r="A4" s="30" t="s">
        <v>0</v>
      </c>
      <c r="B4" s="30"/>
      <c r="C4" s="30"/>
    </row>
    <row r="5" spans="1:11" x14ac:dyDescent="0.25">
      <c r="A5" s="30" t="str">
        <f>+[2]BALANZA!B2</f>
        <v>Del Ejercicio terminado el  30 de junio del 2021    y    30 de junio del 2020</v>
      </c>
      <c r="B5" s="30"/>
      <c r="C5" s="30"/>
    </row>
    <row r="6" spans="1:11" x14ac:dyDescent="0.25">
      <c r="A6" s="30" t="s">
        <v>1</v>
      </c>
      <c r="B6" s="30"/>
      <c r="C6" s="30"/>
    </row>
    <row r="7" spans="1:11" ht="18.75" x14ac:dyDescent="0.25">
      <c r="A7" s="3"/>
      <c r="B7" s="4">
        <f>+[2]BALANZA!B3</f>
        <v>2021</v>
      </c>
      <c r="C7" s="4">
        <f>+[2]BALANZA!C3</f>
        <v>2020</v>
      </c>
      <c r="I7" s="5"/>
    </row>
    <row r="8" spans="1:11" x14ac:dyDescent="0.25">
      <c r="A8" s="6" t="s">
        <v>2</v>
      </c>
      <c r="B8" s="7"/>
      <c r="C8" s="8"/>
      <c r="I8" s="5"/>
    </row>
    <row r="9" spans="1:11" ht="15.75" x14ac:dyDescent="0.25">
      <c r="A9" s="6" t="s">
        <v>3</v>
      </c>
      <c r="B9" s="9"/>
      <c r="C9" s="10"/>
      <c r="I9" s="5"/>
    </row>
    <row r="10" spans="1:11" x14ac:dyDescent="0.25">
      <c r="A10" s="11" t="s">
        <v>4</v>
      </c>
      <c r="B10" s="12">
        <f>+'[2]Notas NF'!C119</f>
        <v>164021306.01000002</v>
      </c>
      <c r="C10" s="12">
        <f>+'[2]Notas NF'!D119</f>
        <v>44698940</v>
      </c>
      <c r="E10" s="2"/>
      <c r="F10" s="2"/>
      <c r="I10" s="5">
        <f t="shared" ref="I10:I16" si="0">+C10-B10</f>
        <v>-119322366.01000002</v>
      </c>
      <c r="K10" s="13">
        <v>44698940</v>
      </c>
    </row>
    <row r="11" spans="1:11" x14ac:dyDescent="0.25">
      <c r="A11" s="11" t="s">
        <v>5</v>
      </c>
      <c r="B11" s="12">
        <f>+'[2]Notas NF'!C131</f>
        <v>453000</v>
      </c>
      <c r="C11" s="12">
        <f>+'[2]Notas NF'!D131</f>
        <v>453000</v>
      </c>
      <c r="E11" s="2">
        <f t="shared" ref="E11:E29" si="1">+B11-C11</f>
        <v>0</v>
      </c>
      <c r="F11" s="2"/>
      <c r="I11" s="5">
        <f t="shared" si="0"/>
        <v>0</v>
      </c>
      <c r="K11" s="13">
        <v>453000</v>
      </c>
    </row>
    <row r="12" spans="1:11" hidden="1" x14ac:dyDescent="0.25">
      <c r="A12" s="11" t="s">
        <v>6</v>
      </c>
      <c r="B12" s="12">
        <v>0</v>
      </c>
      <c r="C12" s="12">
        <v>0</v>
      </c>
      <c r="E12" s="2">
        <f t="shared" si="1"/>
        <v>0</v>
      </c>
      <c r="F12" s="2"/>
      <c r="I12" s="5">
        <f t="shared" si="0"/>
        <v>0</v>
      </c>
      <c r="K12" s="13">
        <v>0</v>
      </c>
    </row>
    <row r="13" spans="1:11" ht="15" customHeight="1" x14ac:dyDescent="0.25">
      <c r="A13" s="11" t="s">
        <v>7</v>
      </c>
      <c r="B13" s="12">
        <f>+'[2]Notas NF'!C150</f>
        <v>2275</v>
      </c>
      <c r="C13" s="12">
        <f>+'[2]Notas NF'!D150</f>
        <v>21514.45</v>
      </c>
      <c r="E13" s="2">
        <f t="shared" si="1"/>
        <v>-19239.45</v>
      </c>
      <c r="F13" s="2"/>
      <c r="I13" s="5">
        <f t="shared" si="0"/>
        <v>19239.45</v>
      </c>
      <c r="K13" s="13">
        <v>21514.45</v>
      </c>
    </row>
    <row r="14" spans="1:11" x14ac:dyDescent="0.25">
      <c r="A14" s="11" t="s">
        <v>8</v>
      </c>
      <c r="B14" s="12">
        <f>+'[2]Notas NF'!C164</f>
        <v>10944113.029999999</v>
      </c>
      <c r="C14" s="12">
        <f>+'[2]Notas NF'!D164</f>
        <v>8171678.6699999999</v>
      </c>
      <c r="E14" s="2">
        <f t="shared" si="1"/>
        <v>2772434.3599999994</v>
      </c>
      <c r="F14" s="2">
        <f>+E14</f>
        <v>2772434.3599999994</v>
      </c>
      <c r="I14" s="5">
        <f t="shared" si="0"/>
        <v>-2772434.3599999994</v>
      </c>
      <c r="J14" s="2">
        <f>+B14-C14</f>
        <v>2772434.3599999994</v>
      </c>
      <c r="K14" s="13">
        <v>8171678.6699999999</v>
      </c>
    </row>
    <row r="15" spans="1:11" x14ac:dyDescent="0.25">
      <c r="A15" s="11" t="s">
        <v>9</v>
      </c>
      <c r="B15" s="12">
        <f>+'[2]Notas NF'!C184</f>
        <v>21751.94</v>
      </c>
      <c r="C15" s="12">
        <f>+'[2]Notas NF'!D184</f>
        <v>21260.639999999999</v>
      </c>
      <c r="E15" s="2">
        <f t="shared" si="1"/>
        <v>491.29999999999927</v>
      </c>
      <c r="F15" s="2">
        <f>-E15+1800</f>
        <v>1308.7000000000007</v>
      </c>
      <c r="G15" s="2">
        <f>+F15/5</f>
        <v>261.74000000000012</v>
      </c>
      <c r="I15" s="5">
        <f t="shared" si="0"/>
        <v>-491.29999999999927</v>
      </c>
      <c r="J15" s="2">
        <f>+B15-C15</f>
        <v>491.29999999999927</v>
      </c>
      <c r="K15" s="13">
        <v>21260.639999999999</v>
      </c>
    </row>
    <row r="16" spans="1:11" x14ac:dyDescent="0.25">
      <c r="A16" s="11" t="s">
        <v>10</v>
      </c>
      <c r="B16" s="14">
        <v>193172</v>
      </c>
      <c r="C16" s="14">
        <f>+'[2]Notas NF'!D216</f>
        <v>193172</v>
      </c>
      <c r="E16" s="2">
        <f t="shared" si="1"/>
        <v>0</v>
      </c>
      <c r="F16" s="2">
        <f>SUM(F14:F15)</f>
        <v>2773743.0599999996</v>
      </c>
      <c r="G16" s="2">
        <f>+F16+'[2]Pres A'!O310</f>
        <v>2773743.0599999996</v>
      </c>
      <c r="I16" s="5">
        <f t="shared" si="0"/>
        <v>0</v>
      </c>
      <c r="J16" s="2"/>
      <c r="K16" s="13">
        <v>193172</v>
      </c>
    </row>
    <row r="17" spans="1:11" x14ac:dyDescent="0.25">
      <c r="A17" s="6" t="s">
        <v>11</v>
      </c>
      <c r="B17" s="15">
        <f>SUM(B10:B16)</f>
        <v>175635617.98000002</v>
      </c>
      <c r="C17" s="15">
        <f>SUM(C10:C16)</f>
        <v>53559565.760000005</v>
      </c>
      <c r="E17" s="2">
        <f>SUM(E14:E16)</f>
        <v>2772925.6599999992</v>
      </c>
      <c r="F17" s="2"/>
      <c r="I17" s="5">
        <f>SUM(I10:I16)</f>
        <v>-122076052.22000001</v>
      </c>
      <c r="J17" s="16">
        <f>SUM(I13:I16)</f>
        <v>-2753686.209999999</v>
      </c>
      <c r="K17" s="13">
        <v>53559565.760000005</v>
      </c>
    </row>
    <row r="18" spans="1:11" x14ac:dyDescent="0.25">
      <c r="A18" s="6"/>
      <c r="B18" s="17"/>
      <c r="C18" s="17"/>
      <c r="E18" s="2">
        <f t="shared" si="1"/>
        <v>0</v>
      </c>
      <c r="F18" s="2"/>
      <c r="I18" s="5"/>
      <c r="J18" s="18">
        <f>+[2]nota13!J28</f>
        <v>15914303.289999994</v>
      </c>
      <c r="K18" s="13"/>
    </row>
    <row r="19" spans="1:11" x14ac:dyDescent="0.25">
      <c r="A19" s="6" t="s">
        <v>12</v>
      </c>
      <c r="B19" s="17"/>
      <c r="C19" s="17"/>
      <c r="E19" s="2">
        <f t="shared" si="1"/>
        <v>0</v>
      </c>
      <c r="F19" s="2"/>
      <c r="I19" s="5"/>
      <c r="J19" s="18">
        <f>J17-J18</f>
        <v>-18667989.499999993</v>
      </c>
      <c r="K19" s="13"/>
    </row>
    <row r="20" spans="1:11" hidden="1" x14ac:dyDescent="0.25">
      <c r="A20" s="11" t="s">
        <v>13</v>
      </c>
      <c r="B20" s="12">
        <v>0</v>
      </c>
      <c r="C20" s="12">
        <v>0</v>
      </c>
      <c r="E20" s="2">
        <f t="shared" si="1"/>
        <v>0</v>
      </c>
      <c r="F20" s="2"/>
      <c r="I20" s="5"/>
      <c r="J20" s="18">
        <f>+J19-I13</f>
        <v>-18687228.949999992</v>
      </c>
      <c r="K20" s="13">
        <v>0</v>
      </c>
    </row>
    <row r="21" spans="1:11" hidden="1" x14ac:dyDescent="0.25">
      <c r="A21" s="11" t="s">
        <v>14</v>
      </c>
      <c r="B21" s="12">
        <v>0</v>
      </c>
      <c r="C21" s="12">
        <v>0</v>
      </c>
      <c r="E21" s="2">
        <f t="shared" si="1"/>
        <v>0</v>
      </c>
      <c r="F21" s="2"/>
      <c r="I21" s="5"/>
      <c r="J21" s="18"/>
      <c r="K21" s="13">
        <v>0</v>
      </c>
    </row>
    <row r="22" spans="1:11" hidden="1" x14ac:dyDescent="0.25">
      <c r="A22" s="11" t="s">
        <v>15</v>
      </c>
      <c r="B22" s="12">
        <v>0</v>
      </c>
      <c r="C22" s="12">
        <v>0</v>
      </c>
      <c r="E22" s="2">
        <f t="shared" si="1"/>
        <v>0</v>
      </c>
      <c r="F22" s="2"/>
      <c r="I22" s="5"/>
      <c r="J22" s="2"/>
      <c r="K22" s="13">
        <v>0</v>
      </c>
    </row>
    <row r="23" spans="1:11" hidden="1" x14ac:dyDescent="0.25">
      <c r="A23" s="11" t="s">
        <v>16</v>
      </c>
      <c r="B23" s="12">
        <v>0</v>
      </c>
      <c r="C23" s="12">
        <v>0</v>
      </c>
      <c r="E23" s="2">
        <f t="shared" si="1"/>
        <v>0</v>
      </c>
      <c r="F23" s="2"/>
      <c r="I23" s="5"/>
      <c r="J23" s="2"/>
      <c r="K23" s="13">
        <v>0</v>
      </c>
    </row>
    <row r="24" spans="1:11" x14ac:dyDescent="0.25">
      <c r="A24" s="11" t="s">
        <v>17</v>
      </c>
      <c r="B24" s="12">
        <f>+[2]nota13!J37</f>
        <v>868927173.87</v>
      </c>
      <c r="C24" s="12">
        <f>+[2]nota13!J24</f>
        <v>1019374377.0899999</v>
      </c>
      <c r="E24" s="2">
        <f t="shared" si="1"/>
        <v>-150447203.21999991</v>
      </c>
      <c r="F24" s="2"/>
      <c r="I24" s="5">
        <f t="shared" ref="I24:I29" si="2">+C24-B24</f>
        <v>150447203.21999991</v>
      </c>
      <c r="J24" s="2">
        <f>+[2]nota13!J33+[2]nota13!J34-[2]nota13!J28</f>
        <v>152515267.47999999</v>
      </c>
      <c r="K24" s="13">
        <v>1019374377.0899999</v>
      </c>
    </row>
    <row r="25" spans="1:11" hidden="1" x14ac:dyDescent="0.25">
      <c r="A25" s="11" t="s">
        <v>18</v>
      </c>
      <c r="B25" s="12">
        <v>0</v>
      </c>
      <c r="C25" s="12">
        <v>0</v>
      </c>
      <c r="E25" s="2">
        <f t="shared" si="1"/>
        <v>0</v>
      </c>
      <c r="F25" s="2"/>
      <c r="I25" s="5">
        <f t="shared" si="2"/>
        <v>0</v>
      </c>
      <c r="J25" s="2"/>
      <c r="K25" s="13">
        <v>0</v>
      </c>
    </row>
    <row r="26" spans="1:11" hidden="1" x14ac:dyDescent="0.25">
      <c r="A26" s="11" t="s">
        <v>19</v>
      </c>
      <c r="B26" s="12">
        <v>0</v>
      </c>
      <c r="C26" s="12">
        <v>0</v>
      </c>
      <c r="E26" s="2">
        <f t="shared" si="1"/>
        <v>0</v>
      </c>
      <c r="F26" s="2"/>
      <c r="I26" s="5">
        <f t="shared" si="2"/>
        <v>0</v>
      </c>
      <c r="K26" s="13">
        <v>0</v>
      </c>
    </row>
    <row r="27" spans="1:11" x14ac:dyDescent="0.25">
      <c r="A27" s="6" t="s">
        <v>20</v>
      </c>
      <c r="B27" s="15">
        <f>SUM(B20:B26)</f>
        <v>868927173.87</v>
      </c>
      <c r="C27" s="15">
        <f>SUM(C20:C26)</f>
        <v>1019374377.0899999</v>
      </c>
      <c r="E27" s="2">
        <f>SUM(E11:E26)</f>
        <v>-144920591.3499999</v>
      </c>
      <c r="F27" s="2">
        <f>+E27+E15+E14</f>
        <v>-142147665.68999988</v>
      </c>
      <c r="I27" s="5">
        <f t="shared" si="2"/>
        <v>150447203.21999991</v>
      </c>
      <c r="K27" s="13">
        <v>1019374377.0899999</v>
      </c>
    </row>
    <row r="28" spans="1:11" x14ac:dyDescent="0.25">
      <c r="A28" s="6"/>
      <c r="B28" s="17"/>
      <c r="C28" s="17"/>
      <c r="E28" s="2">
        <f t="shared" si="1"/>
        <v>0</v>
      </c>
      <c r="F28" s="2"/>
      <c r="I28" s="5">
        <f t="shared" si="2"/>
        <v>0</v>
      </c>
      <c r="K28" s="13"/>
    </row>
    <row r="29" spans="1:11" ht="15.75" thickBot="1" x14ac:dyDescent="0.3">
      <c r="A29" s="6" t="s">
        <v>21</v>
      </c>
      <c r="B29" s="19">
        <f>+B27+B17</f>
        <v>1044562791.85</v>
      </c>
      <c r="C29" s="19">
        <f>+C27+C17</f>
        <v>1072933942.8499999</v>
      </c>
      <c r="E29" s="2">
        <f t="shared" si="1"/>
        <v>-28371150.999999881</v>
      </c>
      <c r="F29" s="2"/>
      <c r="G29" s="2">
        <f>+[2]BALANZA!C11:C31</f>
        <v>1252332.07</v>
      </c>
      <c r="I29" s="5">
        <f t="shared" si="2"/>
        <v>28371150.999999881</v>
      </c>
      <c r="K29" s="13">
        <v>1072933942.8499999</v>
      </c>
    </row>
    <row r="30" spans="1:11" ht="15.75" thickTop="1" x14ac:dyDescent="0.25">
      <c r="A30" s="6"/>
      <c r="B30" s="20"/>
      <c r="C30" s="20"/>
      <c r="F30" s="2"/>
      <c r="K30" s="13"/>
    </row>
    <row r="31" spans="1:11" ht="18.75" x14ac:dyDescent="0.25">
      <c r="A31" s="6" t="s">
        <v>22</v>
      </c>
      <c r="B31" s="21"/>
      <c r="C31" s="21"/>
      <c r="F31" s="2"/>
      <c r="K31" s="13"/>
    </row>
    <row r="32" spans="1:11" x14ac:dyDescent="0.25">
      <c r="A32" s="6" t="s">
        <v>23</v>
      </c>
      <c r="B32" s="12"/>
      <c r="C32" s="12"/>
      <c r="F32" s="2"/>
      <c r="K32" s="13"/>
    </row>
    <row r="33" spans="1:11" x14ac:dyDescent="0.25">
      <c r="A33" s="11" t="s">
        <v>24</v>
      </c>
      <c r="B33" s="12">
        <f>-'[2]Notas NF'!C373</f>
        <v>0</v>
      </c>
      <c r="C33" s="12">
        <f>-'[2]Notas NF'!D373</f>
        <v>3886632.62</v>
      </c>
      <c r="F33" s="2">
        <f>+C33-B33</f>
        <v>3886632.62</v>
      </c>
      <c r="K33" s="13">
        <v>3886632.62</v>
      </c>
    </row>
    <row r="34" spans="1:11" x14ac:dyDescent="0.25">
      <c r="A34" s="11" t="s">
        <v>25</v>
      </c>
      <c r="B34" s="12">
        <f>+'[2]Notas NF'!C386</f>
        <v>13403881.699999999</v>
      </c>
      <c r="C34" s="12">
        <f>+'[2]Notas NF'!D386</f>
        <v>14717264.82</v>
      </c>
      <c r="F34" s="2">
        <f>+C34-B34</f>
        <v>1313383.120000001</v>
      </c>
      <c r="K34" s="13">
        <v>14717264.82</v>
      </c>
    </row>
    <row r="35" spans="1:11" x14ac:dyDescent="0.25">
      <c r="A35" s="11" t="s">
        <v>26</v>
      </c>
      <c r="B35" s="12">
        <f>+'[2]Notas NF'!C404</f>
        <v>0</v>
      </c>
      <c r="C35" s="12">
        <f>+'[2]Notas NF'!D404</f>
        <v>3713120.84</v>
      </c>
      <c r="F35" s="2"/>
      <c r="K35" s="13">
        <v>3713120.84</v>
      </c>
    </row>
    <row r="36" spans="1:11" hidden="1" x14ac:dyDescent="0.25">
      <c r="A36" s="11" t="s">
        <v>27</v>
      </c>
      <c r="B36" s="12">
        <v>0</v>
      </c>
      <c r="C36" s="12">
        <v>0</v>
      </c>
      <c r="F36" s="2"/>
      <c r="K36" s="13">
        <v>0</v>
      </c>
    </row>
    <row r="37" spans="1:11" x14ac:dyDescent="0.25">
      <c r="A37" s="11" t="s">
        <v>28</v>
      </c>
      <c r="B37" s="12">
        <f>+'[2]Notas NF'!C417</f>
        <v>433166.45</v>
      </c>
      <c r="C37" s="12">
        <f>+'[2]Notas NF'!D417</f>
        <v>1736936.86</v>
      </c>
      <c r="E37" s="2"/>
      <c r="F37" s="2">
        <f>+C37-B37</f>
        <v>1303770.4100000001</v>
      </c>
      <c r="K37" s="13">
        <v>6290150.1700000009</v>
      </c>
    </row>
    <row r="38" spans="1:11" hidden="1" x14ac:dyDescent="0.25">
      <c r="A38" s="11" t="s">
        <v>29</v>
      </c>
      <c r="B38" s="12">
        <v>0</v>
      </c>
      <c r="C38" s="12">
        <v>0</v>
      </c>
      <c r="F38" s="2"/>
      <c r="K38" s="13">
        <v>0</v>
      </c>
    </row>
    <row r="39" spans="1:11" hidden="1" x14ac:dyDescent="0.25">
      <c r="A39" s="11" t="s">
        <v>29</v>
      </c>
      <c r="B39" s="12">
        <v>0</v>
      </c>
      <c r="C39" s="12">
        <v>0</v>
      </c>
      <c r="F39" s="2"/>
      <c r="K39" s="13">
        <v>0</v>
      </c>
    </row>
    <row r="40" spans="1:11" ht="17.25" customHeight="1" x14ac:dyDescent="0.25">
      <c r="A40" s="11" t="s">
        <v>30</v>
      </c>
      <c r="B40" s="12">
        <f>+'[2]Notas NF'!C444</f>
        <v>3160103.67</v>
      </c>
      <c r="C40" s="12">
        <f>+'[2]Notas NF'!D444</f>
        <v>4553213.3100000005</v>
      </c>
      <c r="F40" s="2"/>
      <c r="K40" s="13">
        <v>0</v>
      </c>
    </row>
    <row r="41" spans="1:11" ht="15.75" hidden="1" customHeight="1" x14ac:dyDescent="0.25">
      <c r="A41" s="11" t="s">
        <v>31</v>
      </c>
      <c r="B41" s="14">
        <v>0</v>
      </c>
      <c r="C41" s="14">
        <v>0</v>
      </c>
      <c r="F41" s="2"/>
      <c r="K41" s="13">
        <v>0</v>
      </c>
    </row>
    <row r="42" spans="1:11" x14ac:dyDescent="0.25">
      <c r="A42" s="6" t="s">
        <v>32</v>
      </c>
      <c r="B42" s="22">
        <f>SUM(B33:B41)</f>
        <v>16997151.82</v>
      </c>
      <c r="C42" s="22">
        <f>SUM(C33:C41)</f>
        <v>28607168.450000003</v>
      </c>
      <c r="F42" s="2">
        <f>SUM(F33:F41)</f>
        <v>6503786.1500000013</v>
      </c>
      <c r="I42" s="5"/>
      <c r="K42" s="13">
        <v>28607168.450000003</v>
      </c>
    </row>
    <row r="43" spans="1:11" hidden="1" x14ac:dyDescent="0.25">
      <c r="A43" s="6"/>
      <c r="B43" s="17"/>
      <c r="C43" s="17"/>
      <c r="F43" s="2">
        <f>+[2]ER!B19+[2]ER!B22+[2]ER!B23+[2]FE!B25</f>
        <v>27572199.449999999</v>
      </c>
      <c r="K43" s="13"/>
    </row>
    <row r="44" spans="1:11" ht="18.75" hidden="1" x14ac:dyDescent="0.25">
      <c r="A44" s="6" t="s">
        <v>33</v>
      </c>
      <c r="B44" s="21"/>
      <c r="C44" s="21"/>
      <c r="K44" s="13"/>
    </row>
    <row r="45" spans="1:11" hidden="1" x14ac:dyDescent="0.25">
      <c r="A45" s="11" t="s">
        <v>34</v>
      </c>
      <c r="B45" s="12">
        <v>0</v>
      </c>
      <c r="C45" s="12">
        <v>0</v>
      </c>
      <c r="K45" s="13"/>
    </row>
    <row r="46" spans="1:11" hidden="1" x14ac:dyDescent="0.25">
      <c r="A46" s="11" t="s">
        <v>35</v>
      </c>
      <c r="B46" s="12">
        <v>0</v>
      </c>
      <c r="C46" s="12">
        <v>0</v>
      </c>
      <c r="K46" s="13"/>
    </row>
    <row r="47" spans="1:11" hidden="1" x14ac:dyDescent="0.25">
      <c r="A47" s="11" t="s">
        <v>36</v>
      </c>
      <c r="B47" s="12">
        <v>0</v>
      </c>
      <c r="C47" s="12">
        <v>0</v>
      </c>
      <c r="K47" s="13"/>
    </row>
    <row r="48" spans="1:11" hidden="1" x14ac:dyDescent="0.25">
      <c r="A48" s="11" t="s">
        <v>37</v>
      </c>
      <c r="B48" s="12">
        <v>0</v>
      </c>
      <c r="C48" s="12">
        <v>0</v>
      </c>
      <c r="K48" s="13"/>
    </row>
    <row r="49" spans="1:12" hidden="1" x14ac:dyDescent="0.25">
      <c r="A49" s="11" t="s">
        <v>38</v>
      </c>
      <c r="B49" s="12">
        <v>0</v>
      </c>
      <c r="C49" s="12">
        <v>0</v>
      </c>
      <c r="K49" s="13"/>
    </row>
    <row r="50" spans="1:12" hidden="1" x14ac:dyDescent="0.25">
      <c r="A50" s="11" t="s">
        <v>39</v>
      </c>
      <c r="B50" s="14">
        <v>0</v>
      </c>
      <c r="C50" s="14">
        <v>0</v>
      </c>
      <c r="K50" s="13">
        <v>0</v>
      </c>
    </row>
    <row r="51" spans="1:12" hidden="1" x14ac:dyDescent="0.25">
      <c r="A51" s="6" t="s">
        <v>40</v>
      </c>
      <c r="B51" s="22">
        <f>SUM(B45:B50)</f>
        <v>0</v>
      </c>
      <c r="C51" s="22">
        <f>SUM(C45:C50)</f>
        <v>0</v>
      </c>
      <c r="K51" s="13">
        <v>0</v>
      </c>
    </row>
    <row r="52" spans="1:12" ht="0.75" hidden="1" customHeight="1" x14ac:dyDescent="0.25">
      <c r="A52" s="6"/>
      <c r="B52" s="17"/>
      <c r="C52" s="17"/>
      <c r="K52" s="13">
        <v>0</v>
      </c>
    </row>
    <row r="53" spans="1:12" hidden="1" x14ac:dyDescent="0.25">
      <c r="A53" s="6" t="s">
        <v>41</v>
      </c>
      <c r="B53" s="22">
        <f>+B51+B42</f>
        <v>16997151.82</v>
      </c>
      <c r="C53" s="22">
        <f>+C51+C42</f>
        <v>28607168.450000003</v>
      </c>
      <c r="K53" s="13">
        <v>0</v>
      </c>
    </row>
    <row r="54" spans="1:12" x14ac:dyDescent="0.25">
      <c r="A54" s="6"/>
      <c r="B54" s="17"/>
      <c r="C54" s="17"/>
      <c r="K54" s="13">
        <v>0</v>
      </c>
    </row>
    <row r="55" spans="1:12" ht="18.75" x14ac:dyDescent="0.25">
      <c r="A55" s="6" t="s">
        <v>42</v>
      </c>
      <c r="B55" s="21"/>
      <c r="C55" s="21"/>
      <c r="K55" s="13">
        <v>0</v>
      </c>
    </row>
    <row r="56" spans="1:12" x14ac:dyDescent="0.25">
      <c r="A56" s="11" t="s">
        <v>43</v>
      </c>
      <c r="B56" s="12">
        <f>+'[2]BALANZA G'!C111</f>
        <v>808793054.60000002</v>
      </c>
      <c r="C56" s="12">
        <f>+'[2]BALANZA G'!E111</f>
        <v>808793054.60000002</v>
      </c>
      <c r="K56" s="13">
        <v>0</v>
      </c>
    </row>
    <row r="57" spans="1:12" hidden="1" x14ac:dyDescent="0.25">
      <c r="A57" s="11" t="s">
        <v>44</v>
      </c>
      <c r="B57" s="12">
        <v>0</v>
      </c>
      <c r="C57" s="12">
        <v>0</v>
      </c>
      <c r="F57" s="2"/>
      <c r="K57" s="13"/>
    </row>
    <row r="58" spans="1:12" x14ac:dyDescent="0.25">
      <c r="A58" s="11" t="s">
        <v>45</v>
      </c>
      <c r="B58" s="12">
        <v>58006927.850000024</v>
      </c>
      <c r="C58" s="12">
        <f>+[2]ER!C33</f>
        <v>41150179.830000043</v>
      </c>
      <c r="F58" s="2"/>
      <c r="K58" s="13">
        <v>28607168.450000003</v>
      </c>
      <c r="L58">
        <v>-92287742.719999999</v>
      </c>
    </row>
    <row r="59" spans="1:12" x14ac:dyDescent="0.25">
      <c r="A59" s="11" t="s">
        <v>46</v>
      </c>
      <c r="B59" s="12">
        <v>160765657.58000007</v>
      </c>
      <c r="C59" s="12">
        <f>SUM('[2]Notas NF'!D454:D456)-C58</f>
        <v>194383539.97</v>
      </c>
      <c r="D59" s="13"/>
      <c r="F59" s="2"/>
      <c r="K59" s="13"/>
      <c r="L59">
        <v>285779911.76999998</v>
      </c>
    </row>
    <row r="60" spans="1:12" hidden="1" x14ac:dyDescent="0.25">
      <c r="A60" s="11" t="s">
        <v>47</v>
      </c>
      <c r="B60" s="14">
        <v>0</v>
      </c>
      <c r="C60" s="14">
        <v>0</v>
      </c>
      <c r="F60" s="2"/>
      <c r="K60" s="13"/>
    </row>
    <row r="61" spans="1:12" x14ac:dyDescent="0.25">
      <c r="A61" s="6" t="s">
        <v>48</v>
      </c>
      <c r="B61" s="22">
        <f>SUM(B56:B60)</f>
        <v>1027565640.0300001</v>
      </c>
      <c r="C61" s="22">
        <f>SUM(C56:C60)</f>
        <v>1044326774.4000001</v>
      </c>
      <c r="D61" s="23"/>
      <c r="F61" s="2"/>
      <c r="I61" s="5"/>
      <c r="K61" s="13">
        <v>808793054.60000002</v>
      </c>
      <c r="L61">
        <f>SUM(L58:L60)</f>
        <v>193492169.04999998</v>
      </c>
    </row>
    <row r="62" spans="1:12" x14ac:dyDescent="0.25">
      <c r="B62" s="24"/>
      <c r="C62" s="24"/>
      <c r="D62" s="13"/>
      <c r="I62" s="5"/>
      <c r="K62" s="13">
        <v>0</v>
      </c>
    </row>
    <row r="63" spans="1:12" ht="15.75" thickBot="1" x14ac:dyDescent="0.3">
      <c r="A63" s="6" t="s">
        <v>49</v>
      </c>
      <c r="B63" s="19">
        <f>+B61+B53</f>
        <v>1044562791.8500001</v>
      </c>
      <c r="C63" s="19">
        <f>+C61+C53</f>
        <v>1072933942.8500001</v>
      </c>
      <c r="I63" s="5"/>
      <c r="K63" s="13">
        <v>235533719.79999995</v>
      </c>
    </row>
    <row r="64" spans="1:12" ht="15.75" thickTop="1" x14ac:dyDescent="0.25">
      <c r="B64" s="25">
        <f>+B29-B53-B61</f>
        <v>0</v>
      </c>
      <c r="C64" s="25">
        <f>+C29-C53-C61</f>
        <v>0</v>
      </c>
      <c r="K64" s="13">
        <v>0</v>
      </c>
    </row>
    <row r="65" spans="1:11" x14ac:dyDescent="0.25">
      <c r="C65" s="2"/>
      <c r="K65" s="13">
        <v>1044326774.4</v>
      </c>
    </row>
    <row r="66" spans="1:11" x14ac:dyDescent="0.25">
      <c r="C66" s="2"/>
    </row>
    <row r="67" spans="1:11" x14ac:dyDescent="0.25">
      <c r="A67" s="26" t="s">
        <v>50</v>
      </c>
      <c r="B67" s="26"/>
      <c r="C67" s="26"/>
      <c r="K67" s="13">
        <v>193492169.04999995</v>
      </c>
    </row>
    <row r="68" spans="1:11" x14ac:dyDescent="0.25">
      <c r="A68" s="27" t="s">
        <v>51</v>
      </c>
      <c r="B68" s="27"/>
      <c r="C68" s="27"/>
      <c r="K68" s="13"/>
    </row>
    <row r="69" spans="1:11" x14ac:dyDescent="0.25">
      <c r="K69" s="13"/>
    </row>
    <row r="70" spans="1:11" x14ac:dyDescent="0.25">
      <c r="K70" s="13">
        <v>0</v>
      </c>
    </row>
    <row r="71" spans="1:11" x14ac:dyDescent="0.25">
      <c r="A71" s="28"/>
      <c r="B71" s="28"/>
      <c r="C71" s="28"/>
      <c r="K71" s="13">
        <v>891370.91999999993</v>
      </c>
    </row>
    <row r="72" spans="1:11" x14ac:dyDescent="0.25">
      <c r="A72" s="29"/>
      <c r="B72" s="29"/>
      <c r="C72" s="29"/>
      <c r="K72" s="13">
        <v>41150179.830000013</v>
      </c>
    </row>
    <row r="74" spans="1:11" x14ac:dyDescent="0.25">
      <c r="A74" s="28" t="s">
        <v>52</v>
      </c>
      <c r="B74" s="28"/>
      <c r="C74" s="28"/>
    </row>
    <row r="75" spans="1:11" x14ac:dyDescent="0.25">
      <c r="A75" s="29" t="s">
        <v>53</v>
      </c>
      <c r="B75" s="29"/>
      <c r="C75" s="29"/>
    </row>
  </sheetData>
  <mergeCells count="8">
    <mergeCell ref="A74:C74"/>
    <mergeCell ref="A75:C75"/>
    <mergeCell ref="A3:C3"/>
    <mergeCell ref="A4:C4"/>
    <mergeCell ref="A5:C5"/>
    <mergeCell ref="A6:C6"/>
    <mergeCell ref="A71:C71"/>
    <mergeCell ref="A72:C72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USER</cp:lastModifiedBy>
  <dcterms:created xsi:type="dcterms:W3CDTF">2021-07-13T20:04:55Z</dcterms:created>
  <dcterms:modified xsi:type="dcterms:W3CDTF">2021-07-15T18:21:11Z</dcterms:modified>
</cp:coreProperties>
</file>