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9" i="1" l="1"/>
  <c r="B57" i="1"/>
  <c r="C56" i="1"/>
  <c r="B56" i="1"/>
  <c r="C54" i="1"/>
  <c r="B54" i="1"/>
  <c r="B59" i="1" s="1"/>
  <c r="C50" i="1"/>
  <c r="B50" i="1"/>
  <c r="F42" i="1"/>
  <c r="F36" i="1"/>
  <c r="C36" i="1"/>
  <c r="B36" i="1"/>
  <c r="C34" i="1"/>
  <c r="B34" i="1"/>
  <c r="C33" i="1"/>
  <c r="C41" i="1" s="1"/>
  <c r="C52" i="1" s="1"/>
  <c r="B33" i="1"/>
  <c r="B41" i="1" s="1"/>
  <c r="F32" i="1"/>
  <c r="G29" i="1"/>
  <c r="I28" i="1"/>
  <c r="E28" i="1"/>
  <c r="J26" i="1"/>
  <c r="I26" i="1"/>
  <c r="E26" i="1"/>
  <c r="C25" i="1"/>
  <c r="B25" i="1"/>
  <c r="B27" i="1" s="1"/>
  <c r="C24" i="1"/>
  <c r="I24" i="1" s="1"/>
  <c r="B24" i="1"/>
  <c r="J24" i="1" s="1"/>
  <c r="E23" i="1"/>
  <c r="E22" i="1"/>
  <c r="E21" i="1"/>
  <c r="E20" i="1"/>
  <c r="E19" i="1"/>
  <c r="C18" i="1"/>
  <c r="E17" i="1"/>
  <c r="C17" i="1"/>
  <c r="I17" i="1" s="1"/>
  <c r="B17" i="1"/>
  <c r="N16" i="1"/>
  <c r="J16" i="1"/>
  <c r="F16" i="1"/>
  <c r="G16" i="1" s="1"/>
  <c r="E16" i="1"/>
  <c r="C16" i="1"/>
  <c r="I16" i="1" s="1"/>
  <c r="B16" i="1"/>
  <c r="N15" i="1"/>
  <c r="N18" i="1" s="1"/>
  <c r="E15" i="1"/>
  <c r="E18" i="1" s="1"/>
  <c r="C15" i="1"/>
  <c r="J15" i="1" s="1"/>
  <c r="B15" i="1"/>
  <c r="E14" i="1"/>
  <c r="C14" i="1"/>
  <c r="I14" i="1" s="1"/>
  <c r="B14" i="1"/>
  <c r="I13" i="1"/>
  <c r="E13" i="1"/>
  <c r="C12" i="1"/>
  <c r="B12" i="1"/>
  <c r="B18" i="1" s="1"/>
  <c r="I11" i="1"/>
  <c r="C11" i="1"/>
  <c r="B11" i="1"/>
  <c r="C8" i="1"/>
  <c r="B8" i="1"/>
  <c r="A6" i="1"/>
  <c r="A4" i="1"/>
  <c r="J18" i="1" l="1"/>
  <c r="J19" i="1" s="1"/>
  <c r="B52" i="1"/>
  <c r="B61" i="1"/>
  <c r="B29" i="1"/>
  <c r="F15" i="1"/>
  <c r="F17" i="1" s="1"/>
  <c r="G17" i="1" s="1"/>
  <c r="E24" i="1"/>
  <c r="C27" i="1"/>
  <c r="C57" i="1"/>
  <c r="C59" i="1" s="1"/>
  <c r="C61" i="1" s="1"/>
  <c r="E12" i="1"/>
  <c r="E27" i="1" s="1"/>
  <c r="F27" i="1" s="1"/>
  <c r="I15" i="1"/>
  <c r="E25" i="1"/>
  <c r="F33" i="1"/>
  <c r="F41" i="1" s="1"/>
  <c r="I12" i="1"/>
  <c r="I18" i="1" s="1"/>
  <c r="I25" i="1"/>
  <c r="J25" i="1"/>
  <c r="I27" i="1" l="1"/>
  <c r="C29" i="1"/>
  <c r="J27" i="1"/>
  <c r="B62" i="1"/>
  <c r="J20" i="1"/>
  <c r="J21" i="1" s="1"/>
  <c r="J28" i="1" l="1"/>
  <c r="J29" i="1"/>
  <c r="J22" i="1"/>
  <c r="J23" i="1" s="1"/>
  <c r="C62" i="1"/>
  <c r="I29" i="1"/>
  <c r="E29" i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<sst xmlns="http://schemas.openxmlformats.org/spreadsheetml/2006/main" count="57" uniqueCount="56">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</sst>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31750</xdr:rowOff>
    </xdr:from>
    <xdr:to>
      <xdr:col>12</xdr:col>
      <xdr:colOff>190500</xdr:colOff>
      <xdr:row>2</xdr:row>
      <xdr:rowOff>136525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31750"/>
          <a:ext cx="5213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3440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noviembre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26348</v>
          </cell>
        </row>
        <row r="13">
          <cell r="C13">
            <v>5000</v>
          </cell>
        </row>
        <row r="14">
          <cell r="C14">
            <v>80000</v>
          </cell>
        </row>
        <row r="15">
          <cell r="C15">
            <v>5000</v>
          </cell>
        </row>
        <row r="16">
          <cell r="C16">
            <v>10000</v>
          </cell>
        </row>
        <row r="17">
          <cell r="C17">
            <v>5000</v>
          </cell>
        </row>
        <row r="18">
          <cell r="C18">
            <v>5000</v>
          </cell>
        </row>
        <row r="19">
          <cell r="C19">
            <v>262045.45</v>
          </cell>
        </row>
        <row r="20">
          <cell r="C20">
            <v>50360061.090000004</v>
          </cell>
        </row>
        <row r="21">
          <cell r="C21">
            <v>2593917.2400000002</v>
          </cell>
        </row>
        <row r="22">
          <cell r="C22">
            <v>650904.9</v>
          </cell>
        </row>
        <row r="23">
          <cell r="C23">
            <v>164179004.44</v>
          </cell>
        </row>
        <row r="24">
          <cell r="C24">
            <v>453000</v>
          </cell>
        </row>
        <row r="25">
          <cell r="C25">
            <v>1350.12</v>
          </cell>
        </row>
        <row r="26">
          <cell r="C26">
            <v>24536848.75</v>
          </cell>
        </row>
        <row r="27">
          <cell r="C27">
            <v>24188290.620000001</v>
          </cell>
        </row>
        <row r="28">
          <cell r="C28">
            <v>792057</v>
          </cell>
        </row>
        <row r="29">
          <cell r="C29">
            <v>48572302.979999997</v>
          </cell>
        </row>
        <row r="30">
          <cell r="C30">
            <v>3620347.32</v>
          </cell>
        </row>
        <row r="31">
          <cell r="C31">
            <v>5224661.0199999996</v>
          </cell>
        </row>
        <row r="32">
          <cell r="C32">
            <v>570898.31000000006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/>
      <sheetData sheetId="8">
        <row r="124">
          <cell r="C124">
            <v>218182281.12</v>
          </cell>
          <cell r="D124">
            <v>177196230.74000001</v>
          </cell>
        </row>
        <row r="142">
          <cell r="C142">
            <v>453000</v>
          </cell>
          <cell r="D142">
            <v>453000</v>
          </cell>
        </row>
        <row r="153">
          <cell r="D153">
            <v>98501350.120000005</v>
          </cell>
        </row>
        <row r="154">
          <cell r="C154">
            <v>1350.12</v>
          </cell>
        </row>
        <row r="168">
          <cell r="C168">
            <v>24536848.75</v>
          </cell>
          <cell r="D168">
            <v>11489568.57</v>
          </cell>
        </row>
        <row r="187">
          <cell r="C187">
            <v>410534.02</v>
          </cell>
          <cell r="D187">
            <v>317600.45</v>
          </cell>
        </row>
        <row r="212">
          <cell r="C212">
            <v>193172</v>
          </cell>
          <cell r="D212">
            <v>193172</v>
          </cell>
        </row>
        <row r="367">
          <cell r="C367">
            <v>175165.5</v>
          </cell>
          <cell r="D367">
            <v>223399</v>
          </cell>
        </row>
        <row r="382">
          <cell r="C382">
            <v>12609674.620000001</v>
          </cell>
          <cell r="D382">
            <v>3807065.2299999995</v>
          </cell>
        </row>
        <row r="393">
          <cell r="C393">
            <v>0</v>
          </cell>
          <cell r="D393">
            <v>0</v>
          </cell>
        </row>
        <row r="406">
          <cell r="C406">
            <v>252299.3</v>
          </cell>
          <cell r="D406">
            <v>252299.3</v>
          </cell>
        </row>
        <row r="428">
          <cell r="C428">
            <v>370290.89</v>
          </cell>
          <cell r="D428">
            <v>564628.16999999993</v>
          </cell>
        </row>
        <row r="440">
          <cell r="C440">
            <v>324395677.65000004</v>
          </cell>
          <cell r="D440">
            <v>200582835.47000006</v>
          </cell>
        </row>
        <row r="441">
          <cell r="C441">
            <v>149428.04999999999</v>
          </cell>
          <cell r="D441">
            <v>492268.04</v>
          </cell>
        </row>
        <row r="442">
          <cell r="C442">
            <v>-85566056.449999988</v>
          </cell>
          <cell r="D442">
            <v>123320574.13999999</v>
          </cell>
        </row>
      </sheetData>
      <sheetData sheetId="9">
        <row r="17">
          <cell r="K17">
            <v>849438404.06999993</v>
          </cell>
        </row>
        <row r="32">
          <cell r="K32">
            <v>817052017.1500001</v>
          </cell>
        </row>
      </sheetData>
      <sheetData sheetId="10"/>
      <sheetData sheetId="11"/>
      <sheetData sheetId="12">
        <row r="19">
          <cell r="B19">
            <v>39894952.730000004</v>
          </cell>
        </row>
        <row r="22">
          <cell r="B22">
            <v>60934660.819999993</v>
          </cell>
        </row>
        <row r="23">
          <cell r="B23">
            <v>668119.87</v>
          </cell>
        </row>
        <row r="33">
          <cell r="B33">
            <v>-85566056.449999988</v>
          </cell>
          <cell r="C33">
            <v>123320574.13999999</v>
          </cell>
        </row>
      </sheetData>
      <sheetData sheetId="13">
        <row r="27">
          <cell r="B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Q12" sqref="Q12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.28515625" customWidth="1"/>
    <col min="16" max="16" width="16.28515625" hidden="1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28515625" customWidth="1"/>
    <col min="272" max="272" width="0" hidden="1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28515625" customWidth="1"/>
    <col min="528" max="528" width="0" hidden="1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28515625" customWidth="1"/>
    <col min="784" max="784" width="0" hidden="1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28515625" customWidth="1"/>
    <col min="1040" max="1040" width="0" hidden="1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28515625" customWidth="1"/>
    <col min="1296" max="1296" width="0" hidden="1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28515625" customWidth="1"/>
    <col min="1552" max="1552" width="0" hidden="1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28515625" customWidth="1"/>
    <col min="1808" max="1808" width="0" hidden="1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28515625" customWidth="1"/>
    <col min="2064" max="2064" width="0" hidden="1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28515625" customWidth="1"/>
    <col min="2320" max="2320" width="0" hidden="1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28515625" customWidth="1"/>
    <col min="2576" max="2576" width="0" hidden="1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28515625" customWidth="1"/>
    <col min="2832" max="2832" width="0" hidden="1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28515625" customWidth="1"/>
    <col min="3088" max="3088" width="0" hidden="1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28515625" customWidth="1"/>
    <col min="3344" max="3344" width="0" hidden="1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28515625" customWidth="1"/>
    <col min="3600" max="3600" width="0" hidden="1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28515625" customWidth="1"/>
    <col min="3856" max="3856" width="0" hidden="1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28515625" customWidth="1"/>
    <col min="4112" max="4112" width="0" hidden="1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28515625" customWidth="1"/>
    <col min="4368" max="4368" width="0" hidden="1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28515625" customWidth="1"/>
    <col min="4624" max="4624" width="0" hidden="1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28515625" customWidth="1"/>
    <col min="4880" max="4880" width="0" hidden="1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28515625" customWidth="1"/>
    <col min="5136" max="5136" width="0" hidden="1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28515625" customWidth="1"/>
    <col min="5392" max="5392" width="0" hidden="1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28515625" customWidth="1"/>
    <col min="5648" max="5648" width="0" hidden="1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28515625" customWidth="1"/>
    <col min="5904" max="5904" width="0" hidden="1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28515625" customWidth="1"/>
    <col min="6160" max="6160" width="0" hidden="1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28515625" customWidth="1"/>
    <col min="6416" max="6416" width="0" hidden="1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28515625" customWidth="1"/>
    <col min="6672" max="6672" width="0" hidden="1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28515625" customWidth="1"/>
    <col min="6928" max="6928" width="0" hidden="1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28515625" customWidth="1"/>
    <col min="7184" max="7184" width="0" hidden="1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28515625" customWidth="1"/>
    <col min="7440" max="7440" width="0" hidden="1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28515625" customWidth="1"/>
    <col min="7696" max="7696" width="0" hidden="1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28515625" customWidth="1"/>
    <col min="7952" max="7952" width="0" hidden="1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28515625" customWidth="1"/>
    <col min="8208" max="8208" width="0" hidden="1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28515625" customWidth="1"/>
    <col min="8464" max="8464" width="0" hidden="1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28515625" customWidth="1"/>
    <col min="8720" max="8720" width="0" hidden="1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28515625" customWidth="1"/>
    <col min="8976" max="8976" width="0" hidden="1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28515625" customWidth="1"/>
    <col min="9232" max="9232" width="0" hidden="1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28515625" customWidth="1"/>
    <col min="9488" max="9488" width="0" hidden="1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28515625" customWidth="1"/>
    <col min="9744" max="9744" width="0" hidden="1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28515625" customWidth="1"/>
    <col min="10000" max="10000" width="0" hidden="1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28515625" customWidth="1"/>
    <col min="10256" max="10256" width="0" hidden="1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28515625" customWidth="1"/>
    <col min="10512" max="10512" width="0" hidden="1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28515625" customWidth="1"/>
    <col min="10768" max="10768" width="0" hidden="1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28515625" customWidth="1"/>
    <col min="11024" max="11024" width="0" hidden="1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28515625" customWidth="1"/>
    <col min="11280" max="11280" width="0" hidden="1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28515625" customWidth="1"/>
    <col min="11536" max="11536" width="0" hidden="1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28515625" customWidth="1"/>
    <col min="11792" max="11792" width="0" hidden="1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28515625" customWidth="1"/>
    <col min="12048" max="12048" width="0" hidden="1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28515625" customWidth="1"/>
    <col min="12304" max="12304" width="0" hidden="1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28515625" customWidth="1"/>
    <col min="12560" max="12560" width="0" hidden="1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28515625" customWidth="1"/>
    <col min="12816" max="12816" width="0" hidden="1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28515625" customWidth="1"/>
    <col min="13072" max="13072" width="0" hidden="1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28515625" customWidth="1"/>
    <col min="13328" max="13328" width="0" hidden="1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28515625" customWidth="1"/>
    <col min="13584" max="13584" width="0" hidden="1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28515625" customWidth="1"/>
    <col min="13840" max="13840" width="0" hidden="1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28515625" customWidth="1"/>
    <col min="14096" max="14096" width="0" hidden="1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28515625" customWidth="1"/>
    <col min="14352" max="14352" width="0" hidden="1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28515625" customWidth="1"/>
    <col min="14608" max="14608" width="0" hidden="1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28515625" customWidth="1"/>
    <col min="14864" max="14864" width="0" hidden="1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28515625" customWidth="1"/>
    <col min="15120" max="15120" width="0" hidden="1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28515625" customWidth="1"/>
    <col min="15376" max="15376" width="0" hidden="1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28515625" customWidth="1"/>
    <col min="15632" max="15632" width="0" hidden="1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28515625" customWidth="1"/>
    <col min="15888" max="15888" width="0" hidden="1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28515625" customWidth="1"/>
    <col min="16144" max="16144" width="0" hidden="1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30 de noviembre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218182281.12</v>
      </c>
      <c r="C11" s="14">
        <f>+'[1]Notas NF'!D124</f>
        <v>177196230.74000001</v>
      </c>
      <c r="E11" s="4"/>
      <c r="F11" s="4"/>
      <c r="I11" s="7">
        <f t="shared" ref="I11:I17" si="0">+C11-B11</f>
        <v>-40986050.379999995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NF'!C142</f>
        <v>453000</v>
      </c>
      <c r="C12" s="14">
        <f>+'[1]Notas NF'!D142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NF'!C154</f>
        <v>1350.12</v>
      </c>
      <c r="C14" s="14">
        <f>+'[1]Notas NF'!D153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NF'!C168</f>
        <v>24536848.75</v>
      </c>
      <c r="C15" s="14">
        <f>+'[1]Notas NF'!D168</f>
        <v>11489568.57</v>
      </c>
      <c r="E15" s="4">
        <f t="shared" si="1"/>
        <v>13047280.18</v>
      </c>
      <c r="F15" s="4">
        <f>+E15</f>
        <v>13047280.18</v>
      </c>
      <c r="I15" s="7">
        <f t="shared" si="0"/>
        <v>-13047280.18</v>
      </c>
      <c r="J15" s="15">
        <f>+B15-C15</f>
        <v>13047280.18</v>
      </c>
      <c r="N15" s="17">
        <f>+B15-C15</f>
        <v>13047280.18</v>
      </c>
      <c r="O15" s="16"/>
      <c r="P15" s="4"/>
      <c r="Q15" s="4"/>
    </row>
    <row r="16" spans="1:17" x14ac:dyDescent="0.25">
      <c r="A16" s="13" t="s">
        <v>9</v>
      </c>
      <c r="B16" s="14">
        <f>+'[1]Notas NF'!C187</f>
        <v>410534.02</v>
      </c>
      <c r="C16" s="14">
        <f>+'[1]Notas NF'!D187</f>
        <v>317600.45</v>
      </c>
      <c r="E16" s="4">
        <f t="shared" si="1"/>
        <v>92933.57</v>
      </c>
      <c r="F16" s="4">
        <f>-E16+1800</f>
        <v>-91133.57</v>
      </c>
      <c r="G16" s="4">
        <f>+F16/5</f>
        <v>-18226.714</v>
      </c>
      <c r="I16" s="7">
        <f t="shared" si="0"/>
        <v>-92933.57</v>
      </c>
      <c r="J16" s="15">
        <f>+B16-C16</f>
        <v>92933.57</v>
      </c>
      <c r="N16" s="17">
        <f>+B16-C16</f>
        <v>92933.57</v>
      </c>
      <c r="O16" s="16"/>
      <c r="P16" s="4"/>
      <c r="Q16" s="4"/>
    </row>
    <row r="17" spans="1:17" x14ac:dyDescent="0.25">
      <c r="A17" s="13" t="s">
        <v>10</v>
      </c>
      <c r="B17" s="18">
        <f>+'[1]Notas NF'!C212</f>
        <v>193172</v>
      </c>
      <c r="C17" s="18">
        <f>+'[1]Notas NF'!D212</f>
        <v>193172</v>
      </c>
      <c r="E17" s="4">
        <f t="shared" si="1"/>
        <v>0</v>
      </c>
      <c r="F17" s="4">
        <f>SUM(F15:F16)</f>
        <v>12956146.609999999</v>
      </c>
      <c r="G17" s="4">
        <f>+F17+'[1]Pres A'!O310</f>
        <v>12956146.609999999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243777186.01000002</v>
      </c>
      <c r="C18" s="19">
        <f>SUM(C11:C17)</f>
        <v>288150921.88</v>
      </c>
      <c r="E18" s="4">
        <f>SUM(E15:E17)</f>
        <v>13140213.75</v>
      </c>
      <c r="F18" s="4"/>
      <c r="I18" s="7">
        <f>SUM(I11:I17)</f>
        <v>44373735.870000005</v>
      </c>
      <c r="J18" s="20">
        <f>SUM(I14:I17)</f>
        <v>85359786.25</v>
      </c>
      <c r="N18" s="17">
        <f>SUM(N15:N17)</f>
        <v>13140213.75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x14ac:dyDescent="0.25">
      <c r="A24" s="13" t="s">
        <v>17</v>
      </c>
      <c r="B24" s="14">
        <f>+[1]nota13!K32</f>
        <v>817052017.1500001</v>
      </c>
      <c r="C24" s="14">
        <f>+[1]nota13!K17</f>
        <v>849438404.06999993</v>
      </c>
      <c r="E24" s="4">
        <f t="shared" si="1"/>
        <v>-32386386.919999838</v>
      </c>
      <c r="F24" s="4"/>
      <c r="I24" s="7">
        <f t="shared" ref="I24:I29" si="3">+C24-B24</f>
        <v>32386386.919999838</v>
      </c>
      <c r="J24" s="22">
        <f>+B24-C24</f>
        <v>-32386386.919999838</v>
      </c>
      <c r="N24" s="15"/>
      <c r="O24" s="16"/>
      <c r="P24" s="4"/>
      <c r="Q24" s="4"/>
    </row>
    <row r="25" spans="1:17" x14ac:dyDescent="0.25">
      <c r="A25" s="13" t="s">
        <v>18</v>
      </c>
      <c r="B25" s="14">
        <f>+'[1]Notas NF'!C367</f>
        <v>175165.5</v>
      </c>
      <c r="C25" s="14">
        <f>+'[1]Notas NF'!D367</f>
        <v>223399</v>
      </c>
      <c r="E25" s="4">
        <f t="shared" si="1"/>
        <v>-48233.5</v>
      </c>
      <c r="F25" s="4"/>
      <c r="I25" s="7">
        <f t="shared" si="3"/>
        <v>48233.5</v>
      </c>
      <c r="J25" s="22">
        <f>+B25-C25</f>
        <v>-48233.5</v>
      </c>
      <c r="N25" s="15"/>
      <c r="O25" s="16"/>
      <c r="P25" s="4"/>
      <c r="Q25" s="4"/>
    </row>
    <row r="26" spans="1:17" hidden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817227182.6500001</v>
      </c>
      <c r="C27" s="19">
        <f>SUM(C20:C26)</f>
        <v>849661803.06999993</v>
      </c>
      <c r="E27" s="4">
        <f>SUM(E12:E26)</f>
        <v>-104654192.91999984</v>
      </c>
      <c r="F27" s="4">
        <f>+E27+E16+E15</f>
        <v>-91513979.169999838</v>
      </c>
      <c r="I27" s="7">
        <f t="shared" si="3"/>
        <v>32434620.419999838</v>
      </c>
      <c r="J27" s="22">
        <f>+B27-C27</f>
        <v>-32434620.419999838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32434620.419999838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1061004368.6600001</v>
      </c>
      <c r="C29" s="23">
        <f>+C27+C18</f>
        <v>1137812724.9499998</v>
      </c>
      <c r="E29" s="4">
        <f t="shared" si="1"/>
        <v>-76808356.289999723</v>
      </c>
      <c r="F29" s="4"/>
      <c r="G29" s="4">
        <f>+[1]BALANZA!C12:C32</f>
        <v>48572302.979999997</v>
      </c>
      <c r="I29" s="7">
        <f t="shared" si="3"/>
        <v>76808356.289999723</v>
      </c>
      <c r="J29" s="22">
        <f t="shared" si="2"/>
        <v>-64869240.839999676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hidden="1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NF'!C382</f>
        <v>12609674.620000001</v>
      </c>
      <c r="C33" s="14">
        <f>+'[1]Notas NF'!D382</f>
        <v>3807065.2299999995</v>
      </c>
      <c r="F33" s="4">
        <f>+C33-B33</f>
        <v>-8802609.3900000006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NF'!C393</f>
        <v>0</v>
      </c>
      <c r="C34" s="14">
        <f>+'[1]Notas NF'!D393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NF'!C406+'[1]Notas NF'!C428</f>
        <v>622590.18999999994</v>
      </c>
      <c r="C36" s="14">
        <f>+'[1]Notas NF'!D406+'[1]Notas NF'!D428</f>
        <v>816927.47</v>
      </c>
      <c r="E36" s="4"/>
      <c r="F36" s="4">
        <f>+C36-B36</f>
        <v>194337.28000000003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13232264.810000001</v>
      </c>
      <c r="C41" s="25">
        <f>SUM(C32:C40)</f>
        <v>4623992.6999999993</v>
      </c>
      <c r="F41" s="4">
        <f>SUM(F32:F40)</f>
        <v>-8608272.1100000013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101497733.42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13232264.810000001</v>
      </c>
      <c r="C52" s="25">
        <f>+C50+C41</f>
        <v>4623992.6999999993</v>
      </c>
      <c r="N52" s="15"/>
      <c r="O52" s="16"/>
      <c r="P52" s="4"/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/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/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-85566056.449999988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NF'!C440:C442)-B56</f>
        <v>324545105.70000005</v>
      </c>
      <c r="C57" s="14">
        <f>SUM('[1]Notas NF'!D440:D442)-C56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1047772103.8500001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1061004368.6600001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/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2023-12-14T15:42:43Z</dcterms:created>
  <dcterms:modified xsi:type="dcterms:W3CDTF">2023-12-14T15:45:22Z</dcterms:modified>
</cp:coreProperties>
</file>