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ezl\Documents\LUCY\PRESUPUESTO AÑO 2025\EJECUCIONES 2025\"/>
    </mc:Choice>
  </mc:AlternateContent>
  <xr:revisionPtr revIDLastSave="0" documentId="13_ncr:1_{FB4F7AE8-7C9B-4204-81F2-1CFA0D449C6B}" xr6:coauthVersionLast="47" xr6:coauthVersionMax="47" xr10:uidLastSave="{00000000-0000-0000-0000-000000000000}"/>
  <bookViews>
    <workbookView xWindow="-120" yWindow="-120" windowWidth="29040" windowHeight="15840" activeTab="2" xr2:uid="{CEC66A49-639B-4670-A91E-66582B73F5CC}"/>
  </bookViews>
  <sheets>
    <sheet name="F1" sheetId="10" r:id="rId1"/>
    <sheet name="PRESENTACION" sheetId="16" r:id="rId2"/>
    <sheet name="ING" sheetId="4" r:id="rId3"/>
    <sheet name="d" sheetId="17" r:id="rId4"/>
    <sheet name="GASTO G." sheetId="1" r:id="rId5"/>
    <sheet name="VARIACION" sheetId="14" r:id="rId6"/>
  </sheets>
  <externalReferences>
    <externalReference r:id="rId7"/>
  </externalReferences>
  <definedNames>
    <definedName name="_xlnm.Print_Area" localSheetId="5">VARIACION!$A$1:$L$29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8" i="1" l="1"/>
  <c r="D57" i="17" l="1"/>
  <c r="D56" i="17"/>
  <c r="D65" i="17"/>
  <c r="D54" i="17"/>
  <c r="D55" i="17"/>
  <c r="D58" i="17"/>
  <c r="D59" i="17"/>
  <c r="D60" i="17"/>
  <c r="D61" i="17"/>
  <c r="D62" i="17"/>
  <c r="D63" i="17"/>
  <c r="D64" i="17"/>
  <c r="D66" i="17"/>
  <c r="D67" i="17"/>
  <c r="D68" i="17"/>
  <c r="D69" i="17"/>
  <c r="D70" i="17"/>
  <c r="D71" i="17"/>
  <c r="D72" i="17"/>
  <c r="D73" i="17"/>
  <c r="D74" i="17"/>
  <c r="D75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32" i="17" l="1"/>
  <c r="D33" i="17"/>
  <c r="P44" i="1" l="1"/>
  <c r="P46" i="1"/>
  <c r="P89" i="1"/>
  <c r="O133" i="1"/>
  <c r="P133" i="1"/>
  <c r="O136" i="1"/>
  <c r="P136" i="1"/>
  <c r="P143" i="1"/>
  <c r="D76" i="17"/>
  <c r="D77" i="17"/>
  <c r="D78" i="17"/>
  <c r="D79" i="17"/>
  <c r="D80" i="17"/>
  <c r="D81" i="17"/>
  <c r="D82" i="17"/>
  <c r="P91" i="1"/>
  <c r="P118" i="1"/>
  <c r="P115" i="1"/>
  <c r="P121" i="1"/>
  <c r="P101" i="1"/>
  <c r="P141" i="1"/>
  <c r="P149" i="1"/>
  <c r="P113" i="1"/>
  <c r="P122" i="1"/>
  <c r="P134" i="1"/>
  <c r="O139" i="1"/>
  <c r="O134" i="1"/>
  <c r="P111" i="1"/>
  <c r="P114" i="1"/>
  <c r="P47" i="1"/>
  <c r="P76" i="1"/>
  <c r="P48" i="1"/>
  <c r="P50" i="1"/>
  <c r="P126" i="1"/>
  <c r="P54" i="1"/>
  <c r="P60" i="1"/>
  <c r="P105" i="1"/>
  <c r="P106" i="1"/>
  <c r="P107" i="1"/>
  <c r="P74" i="1"/>
  <c r="P117" i="1"/>
  <c r="P81" i="1"/>
  <c r="P80" i="1"/>
  <c r="P90" i="1"/>
  <c r="O49" i="1"/>
  <c r="P49" i="1"/>
  <c r="O26" i="1"/>
  <c r="P26" i="1"/>
  <c r="P123" i="1"/>
  <c r="P139" i="1"/>
  <c r="P86" i="1"/>
  <c r="P144" i="1"/>
  <c r="P125" i="1"/>
  <c r="P59" i="1"/>
  <c r="P64" i="1"/>
  <c r="P71" i="1"/>
  <c r="P78" i="1"/>
  <c r="P79" i="1"/>
  <c r="P51" i="1"/>
  <c r="P70" i="1"/>
  <c r="P43" i="1"/>
  <c r="P97" i="1"/>
  <c r="P140" i="1"/>
  <c r="P145" i="1"/>
  <c r="D83" i="17"/>
  <c r="D84" i="17"/>
  <c r="D85" i="17"/>
  <c r="D86" i="17"/>
  <c r="D87" i="17"/>
  <c r="D28" i="17"/>
  <c r="D29" i="17"/>
  <c r="P30" i="1" s="1"/>
  <c r="P35" i="1"/>
  <c r="P28" i="1"/>
  <c r="D30" i="17"/>
  <c r="D31" i="17"/>
  <c r="P39" i="1" s="1"/>
  <c r="P41" i="1"/>
  <c r="P82" i="1"/>
  <c r="O56" i="1"/>
  <c r="P56" i="1"/>
  <c r="P63" i="1"/>
  <c r="O29" i="1"/>
  <c r="P120" i="1"/>
  <c r="O20" i="1"/>
  <c r="O21" i="1"/>
  <c r="P21" i="1"/>
  <c r="P53" i="1"/>
  <c r="P95" i="1"/>
  <c r="P96" i="1"/>
  <c r="O141" i="1"/>
  <c r="D27" i="17"/>
  <c r="P18" i="1"/>
  <c r="P20" i="1"/>
  <c r="P29" i="1"/>
  <c r="P58" i="1"/>
  <c r="P151" i="1"/>
  <c r="P25" i="1"/>
  <c r="C24" i="17"/>
  <c r="D24" i="14" s="1"/>
  <c r="O92" i="1"/>
  <c r="P92" i="1"/>
  <c r="O149" i="1"/>
  <c r="O97" i="1"/>
  <c r="P84" i="1"/>
  <c r="P100" i="1"/>
  <c r="P104" i="1"/>
  <c r="P129" i="1"/>
  <c r="P131" i="1"/>
  <c r="D88" i="17"/>
  <c r="P99" i="1"/>
  <c r="O112" i="1"/>
  <c r="P62" i="1"/>
  <c r="P103" i="1"/>
  <c r="O103" i="1"/>
  <c r="O116" i="1"/>
  <c r="P116" i="1"/>
  <c r="P65" i="1"/>
  <c r="P69" i="1"/>
  <c r="P88" i="1"/>
  <c r="P102" i="1"/>
  <c r="P119" i="1"/>
  <c r="O43" i="1"/>
  <c r="O84" i="1"/>
  <c r="O122" i="1"/>
  <c r="O123" i="1"/>
  <c r="O63" i="1"/>
  <c r="O104" i="1"/>
  <c r="O95" i="1"/>
  <c r="O142" i="1"/>
  <c r="P142" i="1"/>
  <c r="O88" i="1"/>
  <c r="O113" i="1"/>
  <c r="O143" i="1"/>
  <c r="O144" i="1"/>
  <c r="O145" i="1"/>
  <c r="O146" i="1"/>
  <c r="O147" i="1"/>
  <c r="O148" i="1"/>
  <c r="O150" i="1"/>
  <c r="D103" i="17"/>
  <c r="D104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P155" i="1"/>
  <c r="P156" i="1"/>
  <c r="O90" i="1"/>
  <c r="P85" i="1"/>
  <c r="O111" i="1"/>
  <c r="O108" i="1"/>
  <c r="P108" i="1"/>
  <c r="O102" i="1"/>
  <c r="O100" i="1"/>
  <c r="P150" i="1"/>
  <c r="O131" i="1"/>
  <c r="K11" i="4"/>
  <c r="N13" i="4" s="1"/>
  <c r="C22" i="17"/>
  <c r="D10" i="14" s="1"/>
  <c r="M15" i="4" s="1"/>
  <c r="O101" i="1"/>
  <c r="O119" i="1"/>
  <c r="O31" i="1"/>
  <c r="K16" i="4"/>
  <c r="K19" i="4" s="1"/>
  <c r="P110" i="1"/>
  <c r="D105" i="17"/>
  <c r="D106" i="17"/>
  <c r="D107" i="17"/>
  <c r="D108" i="17"/>
  <c r="O24" i="1"/>
  <c r="K12" i="4"/>
  <c r="O138" i="1"/>
  <c r="O47" i="1"/>
  <c r="O151" i="1"/>
  <c r="P147" i="1"/>
  <c r="D9" i="14"/>
  <c r="F14" i="14" s="1"/>
  <c r="O94" i="1"/>
  <c r="O99" i="1"/>
  <c r="C13" i="17"/>
  <c r="D13" i="14" s="1"/>
  <c r="O68" i="1"/>
  <c r="O135" i="1"/>
  <c r="O57" i="1"/>
  <c r="F2" i="14"/>
  <c r="A3" i="14"/>
  <c r="A21" i="16" s="1"/>
  <c r="F6" i="14"/>
  <c r="F12" i="14"/>
  <c r="F13" i="14"/>
  <c r="F22" i="14"/>
  <c r="D23" i="14"/>
  <c r="K23" i="14"/>
  <c r="M5" i="1"/>
  <c r="O18" i="1"/>
  <c r="O19" i="1"/>
  <c r="O22" i="1"/>
  <c r="P22" i="1"/>
  <c r="O23" i="1"/>
  <c r="O25" i="1"/>
  <c r="O27" i="1"/>
  <c r="P27" i="1"/>
  <c r="O28" i="1"/>
  <c r="O30" i="1"/>
  <c r="O32" i="1"/>
  <c r="O33" i="1"/>
  <c r="O34" i="1"/>
  <c r="O35" i="1"/>
  <c r="O36" i="1"/>
  <c r="O37" i="1"/>
  <c r="P37" i="1"/>
  <c r="O38" i="1"/>
  <c r="O39" i="1"/>
  <c r="O40" i="1"/>
  <c r="O41" i="1"/>
  <c r="O44" i="1"/>
  <c r="O45" i="1"/>
  <c r="O46" i="1"/>
  <c r="O48" i="1"/>
  <c r="O50" i="1"/>
  <c r="O51" i="1"/>
  <c r="O52" i="1"/>
  <c r="P52" i="1"/>
  <c r="O53" i="1"/>
  <c r="O54" i="1"/>
  <c r="O55" i="1"/>
  <c r="P55" i="1"/>
  <c r="O58" i="1"/>
  <c r="O59" i="1"/>
  <c r="O60" i="1"/>
  <c r="O61" i="1"/>
  <c r="O62" i="1"/>
  <c r="O64" i="1"/>
  <c r="O65" i="1"/>
  <c r="O66" i="1"/>
  <c r="O67" i="1"/>
  <c r="O69" i="1"/>
  <c r="O70" i="1"/>
  <c r="O71" i="1"/>
  <c r="O72" i="1"/>
  <c r="P72" i="1"/>
  <c r="O73" i="1"/>
  <c r="P73" i="1"/>
  <c r="O74" i="1"/>
  <c r="O75" i="1"/>
  <c r="O76" i="1"/>
  <c r="O77" i="1"/>
  <c r="O78" i="1"/>
  <c r="O79" i="1"/>
  <c r="O80" i="1"/>
  <c r="O81" i="1"/>
  <c r="O82" i="1"/>
  <c r="O83" i="1"/>
  <c r="O85" i="1"/>
  <c r="O86" i="1"/>
  <c r="O89" i="1"/>
  <c r="O91" i="1"/>
  <c r="O93" i="1"/>
  <c r="O96" i="1"/>
  <c r="O98" i="1"/>
  <c r="O105" i="1"/>
  <c r="O106" i="1"/>
  <c r="O107" i="1"/>
  <c r="O109" i="1"/>
  <c r="O110" i="1"/>
  <c r="O114" i="1"/>
  <c r="O115" i="1"/>
  <c r="O117" i="1"/>
  <c r="O118" i="1"/>
  <c r="O120" i="1"/>
  <c r="O121" i="1"/>
  <c r="O125" i="1"/>
  <c r="O126" i="1"/>
  <c r="O127" i="1"/>
  <c r="O129" i="1"/>
  <c r="O130" i="1"/>
  <c r="O132" i="1"/>
  <c r="P132" i="1"/>
  <c r="O137" i="1"/>
  <c r="O140" i="1"/>
  <c r="O152" i="1"/>
  <c r="O154" i="1"/>
  <c r="P154" i="1"/>
  <c r="P153" i="1" s="1"/>
  <c r="F7" i="4"/>
  <c r="O8" i="4"/>
  <c r="O11" i="4"/>
  <c r="N9" i="4"/>
  <c r="O9" i="4"/>
  <c r="M11" i="4"/>
  <c r="M12" i="4"/>
  <c r="M13" i="4"/>
  <c r="J14" i="4"/>
  <c r="J19" i="4"/>
  <c r="J35" i="4"/>
  <c r="J37" i="4"/>
  <c r="J24" i="4"/>
  <c r="K24" i="4"/>
  <c r="J27" i="4"/>
  <c r="J30" i="4"/>
  <c r="P24" i="1"/>
  <c r="P19" i="1"/>
  <c r="P34" i="1"/>
  <c r="P57" i="1"/>
  <c r="P61" i="1"/>
  <c r="P67" i="1"/>
  <c r="P68" i="1"/>
  <c r="P75" i="1"/>
  <c r="P94" i="1"/>
  <c r="P93" i="1"/>
  <c r="P98" i="1"/>
  <c r="P135" i="1"/>
  <c r="P137" i="1"/>
  <c r="P138" i="1"/>
  <c r="P109" i="1"/>
  <c r="P152" i="1"/>
  <c r="P148" i="1"/>
  <c r="P146" i="1"/>
  <c r="P36" i="1"/>
  <c r="P77" i="1"/>
  <c r="P127" i="1"/>
  <c r="P45" i="1"/>
  <c r="P32" i="1"/>
  <c r="P83" i="1"/>
  <c r="P38" i="1"/>
  <c r="P23" i="1"/>
  <c r="P130" i="1"/>
  <c r="P112" i="1"/>
  <c r="P33" i="1"/>
  <c r="P66" i="1"/>
  <c r="O12" i="4"/>
  <c r="P31" i="1" l="1"/>
  <c r="O128" i="1"/>
  <c r="P40" i="1"/>
  <c r="K14" i="4"/>
  <c r="O124" i="1"/>
  <c r="D24" i="17"/>
  <c r="M16" i="4"/>
  <c r="O17" i="1"/>
  <c r="O42" i="1"/>
  <c r="O87" i="1"/>
  <c r="P87" i="1"/>
  <c r="P42" i="1"/>
  <c r="P124" i="1"/>
  <c r="P128" i="1"/>
  <c r="D11" i="14"/>
  <c r="K35" i="4"/>
  <c r="C15" i="17"/>
  <c r="F16" i="14"/>
  <c r="D12" i="14"/>
  <c r="D14" i="14"/>
  <c r="O155" i="1" s="1"/>
  <c r="P17" i="1" l="1"/>
  <c r="P158" i="1"/>
  <c r="P160" i="1" s="1"/>
  <c r="C14" i="14"/>
  <c r="M25" i="4"/>
  <c r="K25" i="4"/>
  <c r="K27" i="4" s="1"/>
  <c r="D26" i="14"/>
  <c r="D27" i="14" s="1"/>
  <c r="D28" i="14" s="1"/>
  <c r="D23" i="17"/>
  <c r="K28" i="4" l="1"/>
  <c r="O156" i="1"/>
  <c r="O153" i="1" s="1"/>
  <c r="M28" i="4"/>
  <c r="C28" i="14"/>
  <c r="O160" i="1" l="1"/>
  <c r="F24" i="14"/>
  <c r="K30" i="4"/>
  <c r="K37" i="4"/>
  <c r="K38" i="4" s="1"/>
</calcChain>
</file>

<file path=xl/sharedStrings.xml><?xml version="1.0" encoding="utf-8"?>
<sst xmlns="http://schemas.openxmlformats.org/spreadsheetml/2006/main" count="2033" uniqueCount="606">
  <si>
    <t>CÓDIGO OBJETO</t>
  </si>
  <si>
    <t>DENOMINACIÓN</t>
  </si>
  <si>
    <t>FINALIDAD</t>
  </si>
  <si>
    <t>FUNCION</t>
  </si>
  <si>
    <t>SUB FUNCION</t>
  </si>
  <si>
    <t>FUENTE</t>
  </si>
  <si>
    <t>FONDO</t>
  </si>
  <si>
    <t>ORGANISMO FINANCIADOR</t>
  </si>
  <si>
    <t>UBICACION GEOGRAFICA</t>
  </si>
  <si>
    <t>INSTITUCION RECEPTORA</t>
  </si>
  <si>
    <t>TIPO</t>
  </si>
  <si>
    <t>OBJETO</t>
  </si>
  <si>
    <t>CUENTA</t>
  </si>
  <si>
    <t>SUB CUENTA</t>
  </si>
  <si>
    <t>AUXILIAR</t>
  </si>
  <si>
    <t>1</t>
  </si>
  <si>
    <t>2</t>
  </si>
  <si>
    <t>3</t>
  </si>
  <si>
    <t>4</t>
  </si>
  <si>
    <t>5</t>
  </si>
  <si>
    <t>6</t>
  </si>
  <si>
    <t>7</t>
  </si>
  <si>
    <t>8</t>
  </si>
  <si>
    <t>SERVICIOS PERSONALES</t>
  </si>
  <si>
    <t>41</t>
  </si>
  <si>
    <t>30</t>
  </si>
  <si>
    <t>9995</t>
  </si>
  <si>
    <t>SERVICIOS NO PERSONALES</t>
  </si>
  <si>
    <t>MATERIALES Y SUMINISTROS</t>
  </si>
  <si>
    <t>TOTALES</t>
  </si>
  <si>
    <t>FORM. 16</t>
  </si>
  <si>
    <t>Fecha:</t>
  </si>
  <si>
    <t>DETALLE DEL PRESUPUESTO DE GASTOS POR ACTIVIDAD</t>
  </si>
  <si>
    <t>CAPITULO</t>
  </si>
  <si>
    <t>DENOMINACIÓN:</t>
  </si>
  <si>
    <t>CORPORACIÓN DEL ACUEDUCTO Y ALCANTARILLADO DE MOCA (CORAAMOCA)</t>
  </si>
  <si>
    <t>SUBCAPITULO</t>
  </si>
  <si>
    <t>01</t>
  </si>
  <si>
    <t>MINISTERIO DE HACIENDA</t>
  </si>
  <si>
    <t>DIRECCION GENERAL DE PRESUPUESTO</t>
  </si>
  <si>
    <t>(DIGEPRES)</t>
  </si>
  <si>
    <t>INFORME MENSUAL DEL INGRESO</t>
  </si>
  <si>
    <t>INSTITUCION:</t>
  </si>
  <si>
    <t>CAPITULO:</t>
  </si>
  <si>
    <t>MES:</t>
  </si>
  <si>
    <t>Denominacion de la Cuenta</t>
  </si>
  <si>
    <t>Fuente</t>
  </si>
  <si>
    <t>Fondo</t>
  </si>
  <si>
    <t>EJECUCIONES</t>
  </si>
  <si>
    <t>TRANSFERENCIAS CORRIENTES</t>
  </si>
  <si>
    <t>0100</t>
  </si>
  <si>
    <t>SUBTOTAL</t>
  </si>
  <si>
    <t>DE LAS EMPRESAS PUBLICAS NO FINANCIERAS</t>
  </si>
  <si>
    <t>INTERESES</t>
  </si>
  <si>
    <t>DISMINUCION DE CAJA Y BANCO</t>
  </si>
  <si>
    <t>INC. DE CTAS POR PAGAR INT. DE CORTO PLAZO</t>
  </si>
  <si>
    <t>TRANSFERENCIAS  CORRIENTE</t>
  </si>
  <si>
    <t>TRANSFERENCIAS DE CAPITAL</t>
  </si>
  <si>
    <t>TOTAL GENERAL</t>
  </si>
  <si>
    <t>PRESTAMOS OBTENIDOS</t>
  </si>
  <si>
    <t>ANEXO 1</t>
  </si>
  <si>
    <t>TRANSFERENCIAS CAPITAL</t>
  </si>
  <si>
    <t>C O R A A M O C A</t>
  </si>
  <si>
    <t>VARIACIONES</t>
  </si>
  <si>
    <t>SALDOS DEL EFECTIVO EN CAJA Y BANCO</t>
  </si>
  <si>
    <t>BALANCE INICIAL</t>
  </si>
  <si>
    <t>+</t>
  </si>
  <si>
    <t>INGRESOS</t>
  </si>
  <si>
    <t>=</t>
  </si>
  <si>
    <t>DISPONIBILIDAD</t>
  </si>
  <si>
    <t>-</t>
  </si>
  <si>
    <t>GASTOS - EGRESOS</t>
  </si>
  <si>
    <t>BALANCE FINAL EN CAJA Y BANCO</t>
  </si>
  <si>
    <t>SALDOS CUENTAS POR PAGAR</t>
  </si>
  <si>
    <t>CUENTAS POR PAGAR DEL MES</t>
  </si>
  <si>
    <t>RETENCIONES</t>
  </si>
  <si>
    <t>CUENTAS PAGADAS EN EL MES Y AÑOS ANT.</t>
  </si>
  <si>
    <t>BALANCE FINAL EN CUENTA POR PAGAR</t>
  </si>
  <si>
    <t>9</t>
  </si>
  <si>
    <t>DEVENGADO</t>
  </si>
  <si>
    <t>PAGADO</t>
  </si>
  <si>
    <t>6 1 0 7</t>
  </si>
  <si>
    <t>DE</t>
  </si>
  <si>
    <t>FONDO DE CAJA CHICA</t>
  </si>
  <si>
    <t>CERTIF. FINANCIEROS</t>
  </si>
  <si>
    <t xml:space="preserve">BCE FINAL PLAN DE PENSIONES </t>
  </si>
  <si>
    <t>FORM. 02</t>
  </si>
  <si>
    <t>FECHA…………….</t>
  </si>
  <si>
    <t>MISION Y VISION</t>
  </si>
  <si>
    <t xml:space="preserve">          CÓDIGO:</t>
  </si>
  <si>
    <t>CORPORACIÓN DEL ACUEDUCTO Y ALCANTARILLADO DE MOCA</t>
  </si>
  <si>
    <t>(CORAAMOCA)</t>
  </si>
  <si>
    <t>.…………...………………………………………………………………………..</t>
  </si>
  <si>
    <t>1 - MISION</t>
  </si>
  <si>
    <t>2 - VISION</t>
  </si>
  <si>
    <t>INSTITUCION</t>
  </si>
  <si>
    <t>CODIGO</t>
  </si>
  <si>
    <t>MES DE EJECUCION</t>
  </si>
  <si>
    <t>1.3.2.1.01</t>
  </si>
  <si>
    <t xml:space="preserve"> CONTRIBUCIóN DE CAPITAL DE GOBIERNOS EXTRANJERO </t>
  </si>
  <si>
    <t>1.3.2.2.01</t>
  </si>
  <si>
    <t xml:space="preserve"> CONTRIBUCIONES DE CAPITAL DE ORGANISMOS INTERNACI</t>
  </si>
  <si>
    <t>1.3.2.3.01</t>
  </si>
  <si>
    <t xml:space="preserve"> CONTRIBUCIONES DE CAPITAL DEL SECTOR PRIVADO EXTE</t>
  </si>
  <si>
    <t>1.4.1.2.01</t>
  </si>
  <si>
    <t xml:space="preserve"> TRANSFERENCIAS CORRIENTES DE LA ADMINISTRACIóN CE</t>
  </si>
  <si>
    <t>1.4.1.4.01</t>
  </si>
  <si>
    <t xml:space="preserve"> TRANSFERENCIAS CORRIENTES DE INSTITUCIONES DE LA </t>
  </si>
  <si>
    <t>1.4.1.5.99</t>
  </si>
  <si>
    <t xml:space="preserve"> TRANSFERENCIAS CORRIENTES DE MUNICIPIOS </t>
  </si>
  <si>
    <t>1.4.2.2.01</t>
  </si>
  <si>
    <t xml:space="preserve"> TRANSFERENCIAS DE CAPITAL DE LA ADMINISTRACIóN CE</t>
  </si>
  <si>
    <t>1.4.2.3.01</t>
  </si>
  <si>
    <t xml:space="preserve"> TRANSFERENCIAS DE CAPITAL DE INSTITUCIONES PúBLIC</t>
  </si>
  <si>
    <t>1.4.2.4.01</t>
  </si>
  <si>
    <t xml:space="preserve"> TRANSFERENCIAS DE CAPITAL DE INSTITUCIONES DE LA </t>
  </si>
  <si>
    <t>1.4.2.6.01</t>
  </si>
  <si>
    <t xml:space="preserve"> TRANSFERENCIAS DE CAPITAL DE LOS MUNICIPIOS </t>
  </si>
  <si>
    <t>1.4.2.8.01</t>
  </si>
  <si>
    <t xml:space="preserve"> TRANSFERENCIAS DE CAPITAL DE EMPRESAS PúBLICCAO F</t>
  </si>
  <si>
    <t>1.4.2.8.02</t>
  </si>
  <si>
    <t xml:space="preserve"> TRANSFERENCIAS DE CAPITAL DE EMPRESAS PúBLICCAS F</t>
  </si>
  <si>
    <t>1.4.4.2.3</t>
  </si>
  <si>
    <t xml:space="preserve"> OTRAS TRANSFERENCIAS CORRIENTES - PRESIDENCIA DE </t>
  </si>
  <si>
    <t>1.4.4.4.99</t>
  </si>
  <si>
    <t xml:space="preserve"> TRANSFERENCIAS CORRIENTES DEL SECTOR PRIVADO INTE</t>
  </si>
  <si>
    <t>1.5.1.2.99</t>
  </si>
  <si>
    <t xml:space="preserve"> INGRESOS POR RECARGOS </t>
  </si>
  <si>
    <t xml:space="preserve"> OTROS INGRESOS  </t>
  </si>
  <si>
    <t xml:space="preserve"> INGRESOS DE OPERACIONES</t>
  </si>
  <si>
    <t xml:space="preserve"> INGRESOS DE OPERACIONES - SERVICIO MEDIDO</t>
  </si>
  <si>
    <t xml:space="preserve"> INGRESOS DE OPERACIONES - SERVICIO NO MEDIDO</t>
  </si>
  <si>
    <t xml:space="preserve"> INGRESOS DE OPERACIONES - ALCANTARILLADO</t>
  </si>
  <si>
    <t xml:space="preserve"> INGRESOS DE OPERACIONES - RECONEXION</t>
  </si>
  <si>
    <t xml:space="preserve"> INGRESOS DE OPERACIONES - CONTRATOS</t>
  </si>
  <si>
    <t xml:space="preserve"> INGRESOS DE OPERACIONES - FIANZAS</t>
  </si>
  <si>
    <t xml:space="preserve"> INGRESOS DE OPERACIONES - INCORPORACION</t>
  </si>
  <si>
    <t xml:space="preserve"> INGRESOS DE OPERACIONES - OTROS</t>
  </si>
  <si>
    <t>1.6.1.2.01</t>
  </si>
  <si>
    <t xml:space="preserve"> INGRESOS POR INTERESES </t>
  </si>
  <si>
    <t>1.6.1.4.99</t>
  </si>
  <si>
    <t xml:space="preserve"> INGRESOS POR CONCESIONES </t>
  </si>
  <si>
    <t>2.1.1.1.01</t>
  </si>
  <si>
    <t xml:space="preserve"> SUELDOS FIJO </t>
  </si>
  <si>
    <t>2.1.1.2.01</t>
  </si>
  <si>
    <t xml:space="preserve"> SUELDO PERSONAL TEMPORERO </t>
  </si>
  <si>
    <t>2.1.1.2.04</t>
  </si>
  <si>
    <t xml:space="preserve"> HONORARIOS</t>
  </si>
  <si>
    <t>2.1.1.2.06</t>
  </si>
  <si>
    <t xml:space="preserve"> JORNALES </t>
  </si>
  <si>
    <t>2.1.1.3.01</t>
  </si>
  <si>
    <t xml:space="preserve"> SUELDOS FIJOS PERSONAL EN TRAMITES DE PENSIóN </t>
  </si>
  <si>
    <t>2.1.1.4.01</t>
  </si>
  <si>
    <t xml:space="preserve"> REGALíA PASCUAL </t>
  </si>
  <si>
    <t>2.1.1.5.01</t>
  </si>
  <si>
    <t xml:space="preserve"> PRESTACIONES LABORALES </t>
  </si>
  <si>
    <t>2.1.1.6.01</t>
  </si>
  <si>
    <t>2.1.2.2.02</t>
  </si>
  <si>
    <t>2.1.2.2.04</t>
  </si>
  <si>
    <t xml:space="preserve"> COMPENSACIONES DE TRANSPORTE</t>
  </si>
  <si>
    <t>2.1.2.2.06</t>
  </si>
  <si>
    <t xml:space="preserve"> COMPENSACIONES POR RESULTADOS</t>
  </si>
  <si>
    <t>2.1.2.2.07</t>
  </si>
  <si>
    <t xml:space="preserve"> COMPENSACIONES POR DISTANCIAS</t>
  </si>
  <si>
    <t>2.1.2.2.08</t>
  </si>
  <si>
    <t>2.1.3.1.01</t>
  </si>
  <si>
    <t xml:space="preserve"> DIETA EN EL PAIS</t>
  </si>
  <si>
    <t>2.1.3.1.02</t>
  </si>
  <si>
    <t xml:space="preserve"> DIETA EN EL EXTERIOR</t>
  </si>
  <si>
    <t>2.1.3.2.01</t>
  </si>
  <si>
    <t xml:space="preserve"> GASTOS DE REPRESENTACION EN EL PAIS</t>
  </si>
  <si>
    <t>2.1.3.2.02</t>
  </si>
  <si>
    <t xml:space="preserve"> GASTOS DE REPRESENTACION EN EL EXTERIOR</t>
  </si>
  <si>
    <t>2.1.4.1.01</t>
  </si>
  <si>
    <t xml:space="preserve"> BONIFICACIONES</t>
  </si>
  <si>
    <t>2.1.5.1.01</t>
  </si>
  <si>
    <t xml:space="preserve"> CONTRIBUCIONES AL SEGURO DE SALUD </t>
  </si>
  <si>
    <t>2.1.5.2.01</t>
  </si>
  <si>
    <t xml:space="preserve"> CONTRIBUCIONES AL SEGURO DE PENSIONE S</t>
  </si>
  <si>
    <t>2.1.5.3.01</t>
  </si>
  <si>
    <t xml:space="preserve"> CONTRIBUCIONES AL SEGURO DE RIESGO LABORAL </t>
  </si>
  <si>
    <t>2.2.1.3.01</t>
  </si>
  <si>
    <t xml:space="preserve"> SERVICIOS DE COMUNICACIONES</t>
  </si>
  <si>
    <t>2.2.1.6.02</t>
  </si>
  <si>
    <t xml:space="preserve"> SERVICIOS BáSICO - ELECTRICIDAD</t>
  </si>
  <si>
    <t>2.2.2.1.01</t>
  </si>
  <si>
    <t xml:space="preserve"> PúBLICIDAD  IMPRESIONES Y ENCUADERNACIONE </t>
  </si>
  <si>
    <t>2.2.3.1.01</t>
  </si>
  <si>
    <t xml:space="preserve"> VIATICOS DENTRO Y FUERA DEL PAIS </t>
  </si>
  <si>
    <t>2.2.4.2.01</t>
  </si>
  <si>
    <t xml:space="preserve"> TRANSPORTE Y ALMACENAJE </t>
  </si>
  <si>
    <t>2.2.5.1.01</t>
  </si>
  <si>
    <t xml:space="preserve"> DEPóSITOS EN GARANTíA  </t>
  </si>
  <si>
    <t xml:space="preserve"> ALQUILERES Y RENTAS DE EDIFICIOS Y LOCALES</t>
  </si>
  <si>
    <t>2.2.5.2.01</t>
  </si>
  <si>
    <t xml:space="preserve"> ALQUILERES Y RENTAS DE EQUIPOS DE PRODUCCION</t>
  </si>
  <si>
    <t>2.2.5.3.02</t>
  </si>
  <si>
    <t xml:space="preserve"> ALQUILERES Y RENTAS DE EQUIPOS DE COMPUTOS</t>
  </si>
  <si>
    <t>2.2.5.3.03</t>
  </si>
  <si>
    <t xml:space="preserve"> ALQUILERES Y RENTAS DE EQUIPOS DE COMUNICACION</t>
  </si>
  <si>
    <t>2.2.5.3.04</t>
  </si>
  <si>
    <t xml:space="preserve"> ALQUILERES Y RENTAS DE EQUIPOS DE OFICINA Y MUEBL</t>
  </si>
  <si>
    <t>2.2.5.3.05</t>
  </si>
  <si>
    <t xml:space="preserve"> ALQUILERES Y RENTAS DE EQUIPOS SANITARIOS Y DE LA</t>
  </si>
  <si>
    <t>2.2.5.4.01</t>
  </si>
  <si>
    <t xml:space="preserve"> ALQUILERES Y RENTAS DE EQUIPOS TRANSPORTE TRACCIO</t>
  </si>
  <si>
    <t>2.2.5.7.01</t>
  </si>
  <si>
    <t xml:space="preserve"> ALQUILERES Y RENTAS DE EQUIPOS CONSTRUCCION Y MOV</t>
  </si>
  <si>
    <t>2.2.5.8.01</t>
  </si>
  <si>
    <t xml:space="preserve"> OTROS ALQUILERES</t>
  </si>
  <si>
    <t>2.2.6.2.01</t>
  </si>
  <si>
    <t xml:space="preserve"> SEGURO</t>
  </si>
  <si>
    <t>2.2.7.1.01</t>
  </si>
  <si>
    <t xml:space="preserve"> OBRAS MENORES EN EDIFICACIONES</t>
  </si>
  <si>
    <t>2.2.7.1.02</t>
  </si>
  <si>
    <t xml:space="preserve"> SERVICIOS ESPECIALES DE MANTENIMIENTO Y REPARACIO</t>
  </si>
  <si>
    <t>2.2.7.1.03</t>
  </si>
  <si>
    <t xml:space="preserve"> LIMPIEZA DESMANTELAMIENTO DE TIERRAS Y TERRENOS</t>
  </si>
  <si>
    <t>2.2.7.1.04</t>
  </si>
  <si>
    <t xml:space="preserve"> MANTENIMIENTOY REPARACION DE OBRAS CIVILES EN INS</t>
  </si>
  <si>
    <t>2.2.7.1.05</t>
  </si>
  <si>
    <t xml:space="preserve"> OBRAS EN BIEN DE DOMINIO PUBLICO</t>
  </si>
  <si>
    <t>2.2.7.1.06</t>
  </si>
  <si>
    <t xml:space="preserve"> INSTALACIONES ELECTRICAS</t>
  </si>
  <si>
    <t>2.2.7.1.07</t>
  </si>
  <si>
    <t xml:space="preserve"> SERVICIOS DE PINTURAS Y DERIVADOS CON FINES DE HI</t>
  </si>
  <si>
    <t>2.2.7.2.01</t>
  </si>
  <si>
    <t xml:space="preserve"> MANTENIMIENTO Y REPARACIONES EQUIPOS DE OFICINA</t>
  </si>
  <si>
    <t>2.2.7.2.02</t>
  </si>
  <si>
    <t xml:space="preserve"> MANTENIMIENTO Y REPARACIONES EQUIPOS DE COMPUTO</t>
  </si>
  <si>
    <t>2.2.7.2.03</t>
  </si>
  <si>
    <t xml:space="preserve"> MANTENIMIENTO Y REPARACIONES EQUIPOS DE EDUCACION</t>
  </si>
  <si>
    <t>2.2.7.2.04</t>
  </si>
  <si>
    <t xml:space="preserve"> MANTENIMIENTO Y REPARACIONES EQUIPOS SANITARIOS Y</t>
  </si>
  <si>
    <t>2.2.7.2.05</t>
  </si>
  <si>
    <t xml:space="preserve"> MANTENIMIENTO Y REPARACIONES EQUIPOS DE COMUNICAC</t>
  </si>
  <si>
    <t>2.2.7.2.06</t>
  </si>
  <si>
    <t xml:space="preserve"> MANTENIMIENTO Y REPARACIONES EQUIPOS TRACCION</t>
  </si>
  <si>
    <t>2.2.7.3.01</t>
  </si>
  <si>
    <t xml:space="preserve"> CONTRUCCIONES TEMPORALES</t>
  </si>
  <si>
    <t>2.2.8.2.01</t>
  </si>
  <si>
    <t xml:space="preserve"> COMISIONES Y GASTOS BANCARIO</t>
  </si>
  <si>
    <t>2.2.8.4.01</t>
  </si>
  <si>
    <t xml:space="preserve"> SERVICIOS FUNERARIOS Y GASTOS CONEXOS </t>
  </si>
  <si>
    <t>2.2.8.5.01</t>
  </si>
  <si>
    <t xml:space="preserve"> FUMIGACION</t>
  </si>
  <si>
    <t>2.2.8.5.03</t>
  </si>
  <si>
    <t xml:space="preserve"> LIMPIEZA E HIGIENE</t>
  </si>
  <si>
    <t>2.2.8.6.01</t>
  </si>
  <si>
    <t xml:space="preserve"> EVENTOS GENERALES</t>
  </si>
  <si>
    <t>2.2.8.6.02</t>
  </si>
  <si>
    <t xml:space="preserve"> FESTIVIDADES</t>
  </si>
  <si>
    <t>2.2.8.6.03</t>
  </si>
  <si>
    <t xml:space="preserve"> ACTUACIONES DEPORTIVAS</t>
  </si>
  <si>
    <t>2.2.8.6.04</t>
  </si>
  <si>
    <t xml:space="preserve"> ACTUACIONES ARTISTICAS</t>
  </si>
  <si>
    <t>2.2.8.7.02</t>
  </si>
  <si>
    <t xml:space="preserve"> GASTOS JUDICIALES</t>
  </si>
  <si>
    <t>2.2.8.7.03</t>
  </si>
  <si>
    <t xml:space="preserve"> AUDITORíAS Y ESTUDIOS FINACIEROS</t>
  </si>
  <si>
    <t>2.2.8.7.04</t>
  </si>
  <si>
    <t xml:space="preserve"> SERVICIOS ESPECIALES - CAPACITACION</t>
  </si>
  <si>
    <t>2.2.8.7.06</t>
  </si>
  <si>
    <t xml:space="preserve"> SERVICIOS TéCNICOS PROFESIONALES</t>
  </si>
  <si>
    <t>2.2.8.8.01</t>
  </si>
  <si>
    <t xml:space="preserve"> IMPUESTOS DERECHOS Y TASA</t>
  </si>
  <si>
    <t>2.2.8.9.03</t>
  </si>
  <si>
    <t xml:space="preserve"> OTROS SERVICIOS PERSONALES POR CLASIFICAR </t>
  </si>
  <si>
    <t>2.3.1.1.01</t>
  </si>
  <si>
    <t xml:space="preserve"> ALIMENTOS Y PRODUCTOS AGROFORESTALES</t>
  </si>
  <si>
    <t>2.3.2.3.01</t>
  </si>
  <si>
    <t xml:space="preserve"> TEXTILES Y VESTUARIOS</t>
  </si>
  <si>
    <t>2.3.3.2.01</t>
  </si>
  <si>
    <t xml:space="preserve"> PRODUCTOS DE PAPEL CARTON E IMPRESOS</t>
  </si>
  <si>
    <t>2.3.5.3.01</t>
  </si>
  <si>
    <t xml:space="preserve"> PRODUCTOS DE CUERO CAUCHO Y PLASTICO </t>
  </si>
  <si>
    <t>2.3.6.1.01</t>
  </si>
  <si>
    <t xml:space="preserve"> PRODUCTOS DE MINERALES METáLICOS Y NO METALICOS</t>
  </si>
  <si>
    <t>2.3.7.1.01</t>
  </si>
  <si>
    <t xml:space="preserve"> GASOLINA</t>
  </si>
  <si>
    <t>GAS GLP</t>
  </si>
  <si>
    <t>2.3.7.1.02</t>
  </si>
  <si>
    <t xml:space="preserve"> DIESEL</t>
  </si>
  <si>
    <t>2.3.7.1.06</t>
  </si>
  <si>
    <t xml:space="preserve"> LUBRICANTES</t>
  </si>
  <si>
    <t>2.3.7.2.02</t>
  </si>
  <si>
    <t xml:space="preserve"> PRODUCTOS QUIMICOS Y CONEXOS</t>
  </si>
  <si>
    <t>2.3.8.2.01</t>
  </si>
  <si>
    <t xml:space="preserve"> GASTOS IMPREVISTOS Y CALAMIDAD PúBLICA </t>
  </si>
  <si>
    <t>2.3.9.1.01</t>
  </si>
  <si>
    <t xml:space="preserve"> MATERIALES PARA LIMPIEZA</t>
  </si>
  <si>
    <t>2.3.9.2.01</t>
  </si>
  <si>
    <t xml:space="preserve"> UTILES DE ESCRITORIOS OFICINA INF. OTROS</t>
  </si>
  <si>
    <t>2.3.9.5.01</t>
  </si>
  <si>
    <t xml:space="preserve"> UTILES DE COSINA Y COMEDOR</t>
  </si>
  <si>
    <t xml:space="preserve"> MATERIALES Y SUMINISTROS A REGULARIZAR </t>
  </si>
  <si>
    <t>2.3.9.6.01</t>
  </si>
  <si>
    <t xml:space="preserve"> PRODUCTOS ELECTRICOS Y AFINES</t>
  </si>
  <si>
    <t>2.3.9.8.01</t>
  </si>
  <si>
    <t xml:space="preserve"> OTROS REPUESTOS Y ASESORIOS MENORES</t>
  </si>
  <si>
    <t>2.3.9.9.01</t>
  </si>
  <si>
    <t xml:space="preserve"> PRODUCTOS Y UTILES VARIADOS N.I.P.</t>
  </si>
  <si>
    <t>2.4.1</t>
  </si>
  <si>
    <t xml:space="preserve"> TRANSFERENCIAS CORRIENTES</t>
  </si>
  <si>
    <t>2.4.1.1</t>
  </si>
  <si>
    <t xml:space="preserve"> PRESTACIONES DE LA SEGURIDAD SOCIAL  </t>
  </si>
  <si>
    <t>2.4.1.1.01</t>
  </si>
  <si>
    <t xml:space="preserve"> PENSIONES Y JUBILACIONES</t>
  </si>
  <si>
    <t>2.4.1.1.03</t>
  </si>
  <si>
    <t xml:space="preserve"> INDEMNIZACIóN LABORAL </t>
  </si>
  <si>
    <t>2.4.1.2.01</t>
  </si>
  <si>
    <t xml:space="preserve"> DONACIONES CORRIENTES A PERSONAS E INSTITUCIONES</t>
  </si>
  <si>
    <t>2.4.1.4.01</t>
  </si>
  <si>
    <t xml:space="preserve"> BECAS NACIONALES</t>
  </si>
  <si>
    <t>2.6.1.1.01</t>
  </si>
  <si>
    <t xml:space="preserve"> EQUIPOS Y MUEBLES PARA OFICINA </t>
  </si>
  <si>
    <t>2.6.1.2.01</t>
  </si>
  <si>
    <t xml:space="preserve"> EQUIPOS Y MOBILIARIOS  DE ALOJAMIENTO </t>
  </si>
  <si>
    <t>2.6.1.3.01</t>
  </si>
  <si>
    <t xml:space="preserve"> OBRAS DE ARTE Y ELEMENTOS COLECCIONABLE </t>
  </si>
  <si>
    <t>2.6.1.4.01</t>
  </si>
  <si>
    <t xml:space="preserve"> EQUIPOS DE COMPUTACIóN </t>
  </si>
  <si>
    <t>2.6.3.2.01</t>
  </si>
  <si>
    <t xml:space="preserve"> EQUIPOS MéDICOS SANITARIOS Y VETERINARIO </t>
  </si>
  <si>
    <t>2.6.4.1.01</t>
  </si>
  <si>
    <t xml:space="preserve"> EQUIPO DE TRANSPORTE TRACCIóN Y ELEVACIóN  </t>
  </si>
  <si>
    <t>2.6.5.3.01</t>
  </si>
  <si>
    <t xml:space="preserve"> MAQUINARIAS Y EQUIPOS DE PRODUCCIóN </t>
  </si>
  <si>
    <t>2.6.5.5.01</t>
  </si>
  <si>
    <t xml:space="preserve"> EQUIPOS DE COMUNICACIóN Y SEñALAMIENTO </t>
  </si>
  <si>
    <t>2.6.5.7.01</t>
  </si>
  <si>
    <t xml:space="preserve"> HERRAMIENTAS Y RESPUESTOS MAYORE </t>
  </si>
  <si>
    <t>2.6.5.8.01</t>
  </si>
  <si>
    <t xml:space="preserve"> EQUIPO EDUCACIONAL CIENTIFICO Y RECREATIVO </t>
  </si>
  <si>
    <t>2.6.7.1.01</t>
  </si>
  <si>
    <t xml:space="preserve"> TERRENO </t>
  </si>
  <si>
    <t>2.6.7.4.01</t>
  </si>
  <si>
    <t xml:space="preserve"> EDIFICIO </t>
  </si>
  <si>
    <t>2.6.8.3.01</t>
  </si>
  <si>
    <t xml:space="preserve"> PAQUETES Y PRAGRAMAS DE COMPUTACIóN </t>
  </si>
  <si>
    <t>2.6.8.5.01</t>
  </si>
  <si>
    <t xml:space="preserve"> INMUEBLES VARIO </t>
  </si>
  <si>
    <t>2.6.9.2.01</t>
  </si>
  <si>
    <t xml:space="preserve"> EQUIPOS DE SEGURIDAD </t>
  </si>
  <si>
    <t>2.7.1.2.01</t>
  </si>
  <si>
    <t xml:space="preserve"> EDIFICACIONES  </t>
  </si>
  <si>
    <t>2.7.2.1.01</t>
  </si>
  <si>
    <t xml:space="preserve"> OBRAS HIDRáULICAS Y  SANITARIAS  </t>
  </si>
  <si>
    <t>2.7.2.2.01</t>
  </si>
  <si>
    <t xml:space="preserve"> OBRAS DE ENERGíA </t>
  </si>
  <si>
    <t>2.7.2.3.01</t>
  </si>
  <si>
    <t xml:space="preserve"> OBRAS DE TELECOMUICACIONE </t>
  </si>
  <si>
    <t>2.7.3.1.01</t>
  </si>
  <si>
    <t xml:space="preserve"> CONTRUCCIONES POR CONCESIONES DE BIENES DE USO </t>
  </si>
  <si>
    <t>2.9.3.1.01</t>
  </si>
  <si>
    <t xml:space="preserve"> INTERESES DE INSTITUCIONES FINANCIERAS</t>
  </si>
  <si>
    <t>EFECTIVOS</t>
  </si>
  <si>
    <t>CTA. 170-102430-3</t>
  </si>
  <si>
    <t>CTA. 170-102546-6</t>
  </si>
  <si>
    <t>TOTAL EFECTIVOS</t>
  </si>
  <si>
    <t>AUMENTO O DISMINUCION</t>
  </si>
  <si>
    <t>APORTES DEL GOBIERNO PARA GASTOS CORRIENTES</t>
  </si>
  <si>
    <t>APORTES DEL GOBIERNO PARA GASTOS DE CAPITAL</t>
  </si>
  <si>
    <t>TOTAL INGRESOS</t>
  </si>
  <si>
    <t>TOTAL DE GASTOS</t>
  </si>
  <si>
    <t>MOVIMIENTOS</t>
  </si>
  <si>
    <t>↓</t>
  </si>
  <si>
    <t xml:space="preserve"> Sueldos Fijo </t>
  </si>
  <si>
    <t xml:space="preserve"> Sueldo Personal Temporero </t>
  </si>
  <si>
    <t xml:space="preserve"> Regalía Pascual </t>
  </si>
  <si>
    <t xml:space="preserve"> Vacaciones</t>
  </si>
  <si>
    <t xml:space="preserve"> Compensaciones de transporte</t>
  </si>
  <si>
    <t xml:space="preserve"> Compensaciones por resultados</t>
  </si>
  <si>
    <t xml:space="preserve"> Contribuciones al Seguro de Salud </t>
  </si>
  <si>
    <t xml:space="preserve"> Contribuciones al Seguro de Pensione S</t>
  </si>
  <si>
    <t xml:space="preserve"> Contribuciones al Seguro de Riesgo Laboral </t>
  </si>
  <si>
    <t xml:space="preserve"> Servicios de Comunicaciones</t>
  </si>
  <si>
    <t xml:space="preserve"> Alquileres y rentas de Edificios y Locales</t>
  </si>
  <si>
    <t xml:space="preserve"> Alquileres y rentas de Equipos de oficina y Muebl</t>
  </si>
  <si>
    <t xml:space="preserve"> Otros Alquileres</t>
  </si>
  <si>
    <t xml:space="preserve"> Mantenimientoy reparacion de obras civiles en ins</t>
  </si>
  <si>
    <t xml:space="preserve"> Obras en bien de dominio publico</t>
  </si>
  <si>
    <t xml:space="preserve"> Mantenimiento y Reparaciones Equipos de Oficina</t>
  </si>
  <si>
    <t xml:space="preserve"> Mantenimiento y Reparaciones Equipos de Computo</t>
  </si>
  <si>
    <t xml:space="preserve"> Mantenimiento y Reparaciones Equipos Traccion</t>
  </si>
  <si>
    <t xml:space="preserve"> Comisiones y Gastos Bancario</t>
  </si>
  <si>
    <t xml:space="preserve"> Fumigacion</t>
  </si>
  <si>
    <t xml:space="preserve"> Limpieza E Higiene</t>
  </si>
  <si>
    <t xml:space="preserve"> Servicios Técnicos Profesionales</t>
  </si>
  <si>
    <t xml:space="preserve"> Alimentos y Productos Agroforestales</t>
  </si>
  <si>
    <t xml:space="preserve"> Productos de Papel Carton e Impresos</t>
  </si>
  <si>
    <t xml:space="preserve"> Gasolina</t>
  </si>
  <si>
    <t xml:space="preserve"> Materiales para Limpieza</t>
  </si>
  <si>
    <t xml:space="preserve"> Utiles de Escritorios Oficina Inf. Otros</t>
  </si>
  <si>
    <t xml:space="preserve"> Materiales y Suministros a Regularizar </t>
  </si>
  <si>
    <t xml:space="preserve"> Productos Electricos y Afines</t>
  </si>
  <si>
    <t xml:space="preserve"> Otros Repuestos y Asesorios Menores</t>
  </si>
  <si>
    <t xml:space="preserve"> Productos y Utiles Variados N.I.P.</t>
  </si>
  <si>
    <t xml:space="preserve"> Indemnización Laboral </t>
  </si>
  <si>
    <t xml:space="preserve"> Donaciones Corrientes a Personas E Instituciones</t>
  </si>
  <si>
    <t xml:space="preserve"> Intereses de Instituciones Financieras</t>
  </si>
  <si>
    <t xml:space="preserve"> VIATICOS DENTRO Y FUERA DEL PAIS</t>
  </si>
  <si>
    <t>AUMENTO DE CAJA</t>
  </si>
  <si>
    <t xml:space="preserve"> Honorarios</t>
  </si>
  <si>
    <t xml:space="preserve"> Jornales </t>
  </si>
  <si>
    <t xml:space="preserve"> Compensaciones Horas Extras</t>
  </si>
  <si>
    <t xml:space="preserve"> Compensaciones especiales pasantias</t>
  </si>
  <si>
    <t xml:space="preserve"> Gasto de Representacion en el Pais</t>
  </si>
  <si>
    <t xml:space="preserve"> Gasto de Representacion en el Exterior</t>
  </si>
  <si>
    <t xml:space="preserve"> Públicidad  Impresiones y Encuadernacione </t>
  </si>
  <si>
    <t xml:space="preserve"> Viaticos Dentro y Fuera del Paí </t>
  </si>
  <si>
    <t xml:space="preserve"> Alquileres y rentas de Equipos transporte traccio</t>
  </si>
  <si>
    <t xml:space="preserve"> Alquileres y rentas de Equipos construccion y mov</t>
  </si>
  <si>
    <t xml:space="preserve"> Seguro</t>
  </si>
  <si>
    <t xml:space="preserve"> Servicios especiales de mantenimiento y reparacio</t>
  </si>
  <si>
    <t xml:space="preserve"> Mantenimiento y Reparaciones Equipos Sanitarios y</t>
  </si>
  <si>
    <t xml:space="preserve"> Mantenimiento y Reparaciones Equipos de Comunicac</t>
  </si>
  <si>
    <t xml:space="preserve"> Eventos Generales</t>
  </si>
  <si>
    <t xml:space="preserve"> Festividades</t>
  </si>
  <si>
    <t xml:space="preserve"> Gastos Judiciales</t>
  </si>
  <si>
    <t xml:space="preserve"> Impuestos Derechos y Tasa</t>
  </si>
  <si>
    <t xml:space="preserve"> Textiles y Vestuarios</t>
  </si>
  <si>
    <t xml:space="preserve"> Lubricantes</t>
  </si>
  <si>
    <t xml:space="preserve"> Productos Quimicos Y Conexos</t>
  </si>
  <si>
    <t xml:space="preserve"> Equipos y Muebles para Oficina </t>
  </si>
  <si>
    <t xml:space="preserve"> Equipo de Transporte Tracción y Elevación  </t>
  </si>
  <si>
    <t xml:space="preserve"> Alquileres y rentas de Equipos de produccion</t>
  </si>
  <si>
    <t xml:space="preserve"> EQUIPOS VARIOS</t>
  </si>
  <si>
    <t>SUB-TOTAL DE INGRESOS</t>
  </si>
  <si>
    <t>FormAud0011</t>
  </si>
  <si>
    <t xml:space="preserve">DIFERENCIA EN EL PAGADO   </t>
  </si>
  <si>
    <t>INGRESOS POR SERVICIOS</t>
  </si>
  <si>
    <t xml:space="preserve"> </t>
  </si>
  <si>
    <t>Prestamos los servicios de agua potable y saneamiento a los hogares de la provincia Espaillat. Lo hacemos con calidad y eficiencia, haciendo uso adecuado de los recursos naturales, humanos y físicos disponibles, contribuyendo con el desarrollo sostenible y con mejores condiciones de vida de la población.</t>
  </si>
  <si>
    <t>Ser la prestadora de los servicios de agua potable y saneamiento más reconocida y mejor valorada de la República Dominicana.</t>
  </si>
  <si>
    <t xml:space="preserve"> Edificaciones  </t>
  </si>
  <si>
    <t>2.1.2.2.09</t>
  </si>
  <si>
    <t>Bono por desempeño</t>
  </si>
  <si>
    <t>Dieta en el país</t>
  </si>
  <si>
    <t>Dieta en el exterior</t>
  </si>
  <si>
    <t>42</t>
  </si>
  <si>
    <t>Sueldos fijos</t>
  </si>
  <si>
    <t>Sueldos al personal contratado e igualado</t>
  </si>
  <si>
    <t>Sueldo al personal nominal en periodo probatorio</t>
  </si>
  <si>
    <t>Compensacion por horas extraordinarias</t>
  </si>
  <si>
    <t>Prima de transporte</t>
  </si>
  <si>
    <t>Dietas en el pais</t>
  </si>
  <si>
    <t>Gastos de representacion en el pais</t>
  </si>
  <si>
    <t>Contribuciones al seguro de salud</t>
  </si>
  <si>
    <t>Contribuciones al seguro de pensiones</t>
  </si>
  <si>
    <t>Contribuciones al seguro de riesgo laboral</t>
  </si>
  <si>
    <t>Servicios telefonico de larga distancia</t>
  </si>
  <si>
    <t>Telefono local</t>
  </si>
  <si>
    <t>Telefax y correos</t>
  </si>
  <si>
    <t>Servicio de internet y television por cable</t>
  </si>
  <si>
    <t>Publicidad y propaganda</t>
  </si>
  <si>
    <t>Impresion y encuadernacion</t>
  </si>
  <si>
    <t>Viaticos dentro del pais</t>
  </si>
  <si>
    <t>Alquiler de equipo de oficina y muebles</t>
  </si>
  <si>
    <t>Alquileres de equipos de construccion y movimiento</t>
  </si>
  <si>
    <t>Otros alquileres</t>
  </si>
  <si>
    <t>Seguro de bienes muebles</t>
  </si>
  <si>
    <t>Servicios especiales de mantenimiento y reparacion</t>
  </si>
  <si>
    <t>Mantenimiento y reparacion de obras civiles en ins</t>
  </si>
  <si>
    <t>Mantenimiento y reparacion de muebles y equipos de</t>
  </si>
  <si>
    <t>Mantenimiento y reparacion de equipo para computac</t>
  </si>
  <si>
    <t>Mantenimiento y reparacion de equipos de transport</t>
  </si>
  <si>
    <t>Comisiones y gastos bancarios</t>
  </si>
  <si>
    <t>Limpieza e higiene</t>
  </si>
  <si>
    <t>Festividades</t>
  </si>
  <si>
    <t>Servicios de capacitacion</t>
  </si>
  <si>
    <t>Otros servicios tecnicos profesionales</t>
  </si>
  <si>
    <t>Impuestos</t>
  </si>
  <si>
    <t>SERVICIOS DE ALIMENTACION</t>
  </si>
  <si>
    <t>Alimentos y bebidas para personas</t>
  </si>
  <si>
    <t>Prendas de vestir</t>
  </si>
  <si>
    <t>Productos de papel y carton</t>
  </si>
  <si>
    <t>Especies timbrados y valoradas</t>
  </si>
  <si>
    <t>Gasolina</t>
  </si>
  <si>
    <t>Lubricantes</t>
  </si>
  <si>
    <t>Material para limpieza</t>
  </si>
  <si>
    <t>Productos electricos y afines</t>
  </si>
  <si>
    <t>Productos y Utiles Varios  n.i.p</t>
  </si>
  <si>
    <t>Indemnizacion laboral</t>
  </si>
  <si>
    <t>Ayudas y donaciones programadas a hogares y person</t>
  </si>
  <si>
    <t>Becas nacionales</t>
  </si>
  <si>
    <t>Equipo computacional</t>
  </si>
  <si>
    <t>Intereses de la Deuda Comercial de corto plazo</t>
  </si>
  <si>
    <t>DIFERENCIA EN CAJA Y BANCO</t>
  </si>
  <si>
    <t>DIFERENCIA EN CUENTAS POR PAGAR</t>
  </si>
  <si>
    <t>Obras en bienes de dominio publico</t>
  </si>
  <si>
    <t>Gasoil</t>
  </si>
  <si>
    <t>Productos fotoquimicos</t>
  </si>
  <si>
    <t>Jornales</t>
  </si>
  <si>
    <t>Pasajes</t>
  </si>
  <si>
    <t>Alquilleres y rentas de edificios y locales</t>
  </si>
  <si>
    <t>DISMINUCION DE CUENTAS POR PAGAR</t>
  </si>
  <si>
    <t>Gratificaciones por pasantias</t>
  </si>
  <si>
    <t>Eventos generales</t>
  </si>
  <si>
    <t>Utiles de escritorio oficina informatica y de ense</t>
  </si>
  <si>
    <t>Compensaciones especiales</t>
  </si>
  <si>
    <t>Alquileres de equipos de transporte traccion y ele</t>
  </si>
  <si>
    <t>Fumigacion</t>
  </si>
  <si>
    <t>Servicios juridicos</t>
  </si>
  <si>
    <t>Utiles de cocina y comedor</t>
  </si>
  <si>
    <t>Muebles de oficina y estanteria</t>
  </si>
  <si>
    <t>Bono por desempeno</t>
  </si>
  <si>
    <t>Viaticos fuera del pais</t>
  </si>
  <si>
    <t>Servicios de pintura y derivados con fines de higi</t>
  </si>
  <si>
    <t>Servicios funerarios y gastos conexos</t>
  </si>
  <si>
    <t>Otros repuestos y accesorios menores</t>
  </si>
  <si>
    <t>Gastos de representacion en el exterior</t>
  </si>
  <si>
    <t>ACTIVOS NO FINANCIEROS</t>
  </si>
  <si>
    <t>Vacaciones</t>
  </si>
  <si>
    <t>Gastos judiciales</t>
  </si>
  <si>
    <t>Sueldo Anual No. 13</t>
  </si>
  <si>
    <t>Alquiler de equipo para computacion</t>
  </si>
  <si>
    <t>Equipo medico y de laboratorio</t>
  </si>
  <si>
    <t>Instalaciones electricas</t>
  </si>
  <si>
    <t>CTA. 170-102726-4</t>
  </si>
  <si>
    <t>Calzados</t>
  </si>
  <si>
    <t>Llantas y neumaticos</t>
  </si>
  <si>
    <t>Otros equipos</t>
  </si>
  <si>
    <t xml:space="preserve"> Gas GLP</t>
  </si>
  <si>
    <t xml:space="preserve"> Contribuciones al Seguro de Pensiones</t>
  </si>
  <si>
    <t>Automoviles y camiones</t>
  </si>
  <si>
    <t>2.6.6.2.01</t>
  </si>
  <si>
    <t xml:space="preserve"> Equipos de seguridad</t>
  </si>
  <si>
    <t>Obras para edificacion no residencial</t>
  </si>
  <si>
    <t>Obras hidraulicas y sanitarias</t>
  </si>
  <si>
    <t>Incentivos por rendimiento laboral</t>
  </si>
  <si>
    <t>Electricidad no cortable</t>
  </si>
  <si>
    <t>Equipo de elevacion</t>
  </si>
  <si>
    <t>TOTAL EFECTIVO ANTERIOR</t>
  </si>
  <si>
    <t>FONDO DE CAJA</t>
  </si>
  <si>
    <t>BALANCE ANTERIOR DE CUENTAS POR PAGAR</t>
  </si>
  <si>
    <t>Empleados temporales</t>
  </si>
  <si>
    <t xml:space="preserve"> Empleados temporales</t>
  </si>
  <si>
    <t>CTA. 9604127870</t>
  </si>
  <si>
    <t>CTA. 9995095001</t>
  </si>
  <si>
    <t>Compensacion servicios de seguridad</t>
  </si>
  <si>
    <t>Herramientas menores</t>
  </si>
  <si>
    <t>ACCESORIOS</t>
  </si>
  <si>
    <t>Productos de cemento</t>
  </si>
  <si>
    <t>PRODUCTOS METÁLICOS</t>
  </si>
  <si>
    <t>Aceites y grasas</t>
  </si>
  <si>
    <t>OTROS PRODUCTOS QUIMICOS Y CONEXOS</t>
  </si>
  <si>
    <t>PRODUCTOS Y UTILES DE DEFENSA Y SEGURIDAD</t>
  </si>
  <si>
    <t>Electrodomesticos</t>
  </si>
  <si>
    <t>Maquinaria y equipo industrial</t>
  </si>
  <si>
    <t>EQUIPO DE GENERACION ELECTRICA Y A FINES</t>
  </si>
  <si>
    <t>Herramientas y maquinas-herramientas</t>
  </si>
  <si>
    <t>Edificios no residenciales</t>
  </si>
  <si>
    <t>SERVICIOS DE CATERING</t>
  </si>
  <si>
    <t>OTRAS CONTRATACIONES DE SERVICIOS</t>
  </si>
  <si>
    <t>Productos quimicos para saneamiento de las aguas</t>
  </si>
  <si>
    <t>Equipo de comunicacion telecomunicaciones y senala</t>
  </si>
  <si>
    <t>Seguros de personas</t>
  </si>
  <si>
    <t>Servicios de informatica y sistemas computarizados</t>
  </si>
  <si>
    <t>Papel de escritorio</t>
  </si>
  <si>
    <t>Otros minerales</t>
  </si>
  <si>
    <t>PRODUCTOS UTILES DIVERSOS</t>
  </si>
  <si>
    <t xml:space="preserve">EEQUIPOS DE CLIMATIZACIÓN </t>
  </si>
  <si>
    <t>UTILES MENORES MEDICO QUIRURGICOS O DE LABORATORIO</t>
  </si>
  <si>
    <t>Piedra arcilla y arena</t>
  </si>
  <si>
    <t>Pinturas lacas barnices diluyentes y absorbentes p</t>
  </si>
  <si>
    <t>PRODUCTOS DE ARTES GRAFICAS</t>
  </si>
  <si>
    <t>Mantenimiento y reparacion de equipo de comunicaci</t>
  </si>
  <si>
    <t>Acabados textiles</t>
  </si>
  <si>
    <t>Programas de informatica</t>
  </si>
  <si>
    <t>Obras menores en edificaciones</t>
  </si>
  <si>
    <t>Maquinaria y equipo de construccion</t>
  </si>
  <si>
    <t>Suplencias</t>
  </si>
  <si>
    <t>Pago de horas extraordinarias</t>
  </si>
  <si>
    <t>ALQUILERES DE EQUIPOS ELECTRICOS</t>
  </si>
  <si>
    <t>102</t>
  </si>
  <si>
    <t>01090001</t>
  </si>
  <si>
    <t>6107</t>
  </si>
  <si>
    <t>Prestacion laboral por desvinculacion</t>
  </si>
  <si>
    <t>PUBLICACIONES DE AVISOS OFICIALES</t>
  </si>
  <si>
    <t>2.2.1.2.01</t>
  </si>
  <si>
    <t>2.2.1.5.01</t>
  </si>
  <si>
    <t>Camaras fotograficas y de video</t>
  </si>
  <si>
    <t>Maquinaria y equipo agropecuario</t>
  </si>
  <si>
    <t>Instrumental medico y de laboratorio</t>
  </si>
  <si>
    <t>Presupuesto 2025</t>
  </si>
  <si>
    <t>Equipos y Aparatos Audiovisuales</t>
  </si>
  <si>
    <t>09995</t>
  </si>
  <si>
    <t>3.1.02</t>
  </si>
  <si>
    <t>2.3.7.1.04</t>
  </si>
  <si>
    <t>Gas GLP</t>
  </si>
  <si>
    <t>2.3.9.8.02</t>
  </si>
  <si>
    <t>2.3.7.2.99</t>
  </si>
  <si>
    <t>2.3.9.9.05</t>
  </si>
  <si>
    <t>MAYO, 2025</t>
  </si>
  <si>
    <t>2.1.1.2.03</t>
  </si>
  <si>
    <t>2.1.2.2.03</t>
  </si>
  <si>
    <t>2.1.2.2.05</t>
  </si>
  <si>
    <t>2.2.2.2.01</t>
  </si>
  <si>
    <t>2.2.6.3.01</t>
  </si>
  <si>
    <t>2.2.8.7.05</t>
  </si>
  <si>
    <t>2.2.9.2.01</t>
  </si>
  <si>
    <t>2.3.3.1.01</t>
  </si>
  <si>
    <t>2.3.6.3.04</t>
  </si>
  <si>
    <t>2.3.7.2.07</t>
  </si>
  <si>
    <t>2.6.5.6.01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</si>
</sst>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5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8"/>
      <name val="Times New Roman"/>
      <family val="1"/>
    </font>
    <font>
      <b/>
      <sz val="22"/>
      <name val="Times New Roman"/>
      <family val="1"/>
    </font>
    <font>
      <sz val="22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5"/>
      <name val="Arial"/>
      <family val="2"/>
    </font>
    <font>
      <sz val="14"/>
      <name val="Times New Roman"/>
      <family val="1"/>
    </font>
    <font>
      <b/>
      <sz val="18"/>
      <name val="Times New Roman"/>
      <family val="1"/>
    </font>
    <font>
      <b/>
      <sz val="9"/>
      <name val="Times New Roman"/>
      <family val="1"/>
    </font>
    <font>
      <sz val="8"/>
      <name val="Calibri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Browallia New"/>
      <family val="2"/>
    </font>
    <font>
      <b/>
      <sz val="15"/>
      <color theme="1"/>
      <name val="Browallia New"/>
      <family val="2"/>
    </font>
    <font>
      <b/>
      <sz val="16"/>
      <color theme="1"/>
      <name val="Browallia New"/>
      <family val="2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Browallia New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BD9FF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12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theme="0" tint="-0.14999847407452621"/>
      </bottom>
      <diagonal/>
    </border>
    <border>
      <left/>
      <right style="medium">
        <color indexed="64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indexed="64"/>
      </right>
      <top/>
      <bottom style="medium">
        <color theme="0" tint="-0.14999847407452621"/>
      </bottom>
      <diagonal/>
    </border>
    <border>
      <left/>
      <right style="medium">
        <color indexed="64"/>
      </right>
      <top/>
      <bottom style="hair">
        <color theme="0" tint="-0.14999847407452621"/>
      </bottom>
      <diagonal/>
    </border>
    <border>
      <left/>
      <right style="medium">
        <color indexed="64"/>
      </right>
      <top style="hair">
        <color theme="0" tint="-0.14999847407452621"/>
      </top>
      <bottom style="hair">
        <color theme="0" tint="-0.14999847407452621"/>
      </bottom>
      <diagonal/>
    </border>
    <border>
      <left/>
      <right style="medium">
        <color indexed="64"/>
      </right>
      <top style="hair">
        <color theme="0" tint="-0.14999847407452621"/>
      </top>
      <bottom style="medium">
        <color indexed="64"/>
      </bottom>
      <diagonal/>
    </border>
  </borders>
  <cellStyleXfs count="4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43" fontId="27" fillId="0" borderId="0" applyFont="0" applyFill="0" applyBorder="0" applyAlignment="0" applyProtection="0"/>
    <xf numFmtId="0" fontId="5" fillId="0" borderId="0"/>
  </cellStyleXfs>
  <cellXfs count="281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8" fillId="2" borderId="0" xfId="0" applyFont="1" applyFill="1"/>
    <xf numFmtId="0" fontId="7" fillId="0" borderId="0" xfId="0" applyFont="1" applyAlignment="1">
      <alignment horizontal="center" vertical="center"/>
    </xf>
    <xf numFmtId="49" fontId="5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0" fillId="0" borderId="3" xfId="0" applyBorder="1" applyAlignment="1">
      <alignment wrapText="1"/>
    </xf>
    <xf numFmtId="0" fontId="28" fillId="0" borderId="0" xfId="1" applyAlignment="1" applyProtection="1"/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0" fontId="0" fillId="0" borderId="4" xfId="0" applyBorder="1"/>
    <xf numFmtId="0" fontId="33" fillId="0" borderId="0" xfId="0" applyFont="1"/>
    <xf numFmtId="0" fontId="0" fillId="0" borderId="0" xfId="0" applyAlignment="1">
      <alignment horizontal="center"/>
    </xf>
    <xf numFmtId="0" fontId="34" fillId="0" borderId="0" xfId="0" applyFont="1"/>
    <xf numFmtId="0" fontId="0" fillId="0" borderId="0" xfId="0" applyAlignment="1">
      <alignment wrapText="1"/>
    </xf>
    <xf numFmtId="0" fontId="30" fillId="0" borderId="5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164" fontId="30" fillId="0" borderId="6" xfId="0" applyNumberFormat="1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49" fontId="36" fillId="0" borderId="6" xfId="0" applyNumberFormat="1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49" fontId="36" fillId="0" borderId="3" xfId="0" applyNumberFormat="1" applyFont="1" applyBorder="1" applyAlignment="1">
      <alignment horizontal="center"/>
    </xf>
    <xf numFmtId="0" fontId="37" fillId="0" borderId="0" xfId="0" applyFont="1"/>
    <xf numFmtId="0" fontId="35" fillId="0" borderId="7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38" fillId="0" borderId="0" xfId="0" applyFont="1"/>
    <xf numFmtId="0" fontId="39" fillId="0" borderId="0" xfId="0" applyFont="1"/>
    <xf numFmtId="164" fontId="0" fillId="0" borderId="0" xfId="0" applyNumberFormat="1"/>
    <xf numFmtId="0" fontId="40" fillId="0" borderId="0" xfId="0" applyFont="1" applyAlignment="1">
      <alignment horizontal="center"/>
    </xf>
    <xf numFmtId="0" fontId="30" fillId="0" borderId="10" xfId="0" applyFont="1" applyBorder="1"/>
    <xf numFmtId="0" fontId="34" fillId="0" borderId="8" xfId="0" applyFont="1" applyBorder="1"/>
    <xf numFmtId="0" fontId="30" fillId="0" borderId="11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4" fontId="0" fillId="0" borderId="0" xfId="0" applyNumberFormat="1"/>
    <xf numFmtId="4" fontId="3" fillId="0" borderId="12" xfId="0" applyNumberFormat="1" applyFont="1" applyBorder="1" applyAlignment="1">
      <alignment vertical="center"/>
    </xf>
    <xf numFmtId="164" fontId="37" fillId="0" borderId="0" xfId="0" applyNumberFormat="1" applyFont="1"/>
    <xf numFmtId="0" fontId="36" fillId="0" borderId="7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10" fillId="0" borderId="0" xfId="0" applyFont="1"/>
    <xf numFmtId="4" fontId="10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3" xfId="0" applyNumberFormat="1" applyFont="1" applyBorder="1"/>
    <xf numFmtId="4" fontId="12" fillId="0" borderId="3" xfId="0" applyNumberFormat="1" applyFont="1" applyBorder="1"/>
    <xf numFmtId="4" fontId="12" fillId="0" borderId="13" xfId="0" applyNumberFormat="1" applyFont="1" applyBorder="1"/>
    <xf numFmtId="0" fontId="5" fillId="0" borderId="0" xfId="0" applyFont="1"/>
    <xf numFmtId="0" fontId="0" fillId="0" borderId="14" xfId="0" applyBorder="1"/>
    <xf numFmtId="0" fontId="5" fillId="0" borderId="3" xfId="0" applyFont="1" applyBorder="1"/>
    <xf numFmtId="4" fontId="37" fillId="0" borderId="0" xfId="0" applyNumberFormat="1" applyFont="1"/>
    <xf numFmtId="164" fontId="34" fillId="0" borderId="3" xfId="0" applyNumberFormat="1" applyFont="1" applyBorder="1" applyAlignment="1">
      <alignment horizontal="center"/>
    </xf>
    <xf numFmtId="164" fontId="34" fillId="0" borderId="0" xfId="0" applyNumberFormat="1" applyFont="1"/>
    <xf numFmtId="0" fontId="39" fillId="0" borderId="15" xfId="0" applyFont="1" applyBorder="1"/>
    <xf numFmtId="0" fontId="41" fillId="0" borderId="15" xfId="0" applyFont="1" applyBorder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1" fillId="3" borderId="3" xfId="0" applyFont="1" applyFill="1" applyBorder="1"/>
    <xf numFmtId="4" fontId="12" fillId="3" borderId="3" xfId="0" applyNumberFormat="1" applyFont="1" applyFill="1" applyBorder="1"/>
    <xf numFmtId="4" fontId="11" fillId="3" borderId="3" xfId="0" applyNumberFormat="1" applyFont="1" applyFill="1" applyBorder="1"/>
    <xf numFmtId="4" fontId="5" fillId="0" borderId="0" xfId="0" applyNumberFormat="1" applyFont="1" applyAlignment="1">
      <alignment vertical="center"/>
    </xf>
    <xf numFmtId="4" fontId="11" fillId="4" borderId="3" xfId="0" applyNumberFormat="1" applyFont="1" applyFill="1" applyBorder="1"/>
    <xf numFmtId="4" fontId="10" fillId="0" borderId="3" xfId="0" applyNumberFormat="1" applyFont="1" applyBorder="1"/>
    <xf numFmtId="4" fontId="34" fillId="0" borderId="3" xfId="0" applyNumberFormat="1" applyFont="1" applyBorder="1"/>
    <xf numFmtId="164" fontId="0" fillId="0" borderId="0" xfId="0" applyNumberFormat="1" applyAlignment="1">
      <alignment wrapText="1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7" xfId="0" applyBorder="1"/>
    <xf numFmtId="0" fontId="20" fillId="2" borderId="18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3" fillId="0" borderId="19" xfId="0" applyFont="1" applyBorder="1"/>
    <xf numFmtId="0" fontId="0" fillId="0" borderId="1" xfId="0" applyBorder="1"/>
    <xf numFmtId="0" fontId="19" fillId="0" borderId="0" xfId="0" applyFont="1" applyAlignment="1">
      <alignment wrapText="1"/>
    </xf>
    <xf numFmtId="0" fontId="19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shrinkToFit="1"/>
    </xf>
    <xf numFmtId="0" fontId="7" fillId="0" borderId="0" xfId="0" applyFont="1"/>
    <xf numFmtId="0" fontId="20" fillId="0" borderId="0" xfId="0" applyFont="1" applyAlignment="1">
      <alignment horizontal="left" vertical="top"/>
    </xf>
    <xf numFmtId="0" fontId="1" fillId="0" borderId="0" xfId="0" applyFont="1"/>
    <xf numFmtId="0" fontId="7" fillId="0" borderId="19" xfId="0" applyFont="1" applyBorder="1"/>
    <xf numFmtId="0" fontId="3" fillId="0" borderId="0" xfId="0" applyFont="1"/>
    <xf numFmtId="0" fontId="7" fillId="0" borderId="19" xfId="0" applyFont="1" applyBorder="1" applyAlignment="1">
      <alignment horizontal="left"/>
    </xf>
    <xf numFmtId="0" fontId="6" fillId="0" borderId="1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5" xfId="0" applyBorder="1"/>
    <xf numFmtId="0" fontId="0" fillId="0" borderId="11" xfId="0" applyBorder="1"/>
    <xf numFmtId="0" fontId="0" fillId="5" borderId="1" xfId="0" applyFill="1" applyBorder="1"/>
    <xf numFmtId="0" fontId="29" fillId="0" borderId="0" xfId="0" applyFont="1"/>
    <xf numFmtId="0" fontId="0" fillId="5" borderId="0" xfId="0" applyFill="1"/>
    <xf numFmtId="0" fontId="42" fillId="0" borderId="0" xfId="0" applyFont="1"/>
    <xf numFmtId="4" fontId="29" fillId="0" borderId="0" xfId="0" applyNumberFormat="1" applyFont="1"/>
    <xf numFmtId="4" fontId="34" fillId="0" borderId="3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0" fontId="37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6" borderId="27" xfId="0" applyFont="1" applyFill="1" applyBorder="1" applyAlignment="1">
      <alignment horizontal="center"/>
    </xf>
    <xf numFmtId="0" fontId="43" fillId="6" borderId="28" xfId="0" applyFont="1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4" fontId="0" fillId="0" borderId="3" xfId="0" applyNumberFormat="1" applyBorder="1" applyProtection="1">
      <protection locked="0"/>
    </xf>
    <xf numFmtId="4" fontId="0" fillId="0" borderId="30" xfId="0" applyNumberFormat="1" applyBorder="1" applyProtection="1">
      <protection locked="0"/>
    </xf>
    <xf numFmtId="4" fontId="29" fillId="0" borderId="31" xfId="0" applyNumberFormat="1" applyFont="1" applyBorder="1" applyProtection="1">
      <protection locked="0"/>
    </xf>
    <xf numFmtId="4" fontId="0" fillId="0" borderId="3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12" fillId="0" borderId="3" xfId="0" applyFont="1" applyBorder="1" applyProtection="1"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0" xfId="0" applyFill="1" applyProtection="1">
      <protection locked="0"/>
    </xf>
    <xf numFmtId="4" fontId="0" fillId="0" borderId="19" xfId="0" applyNumberFormat="1" applyBorder="1" applyProtection="1">
      <protection locked="0"/>
    </xf>
    <xf numFmtId="4" fontId="0" fillId="0" borderId="50" xfId="0" applyNumberFormat="1" applyBorder="1" applyProtection="1">
      <protection locked="0"/>
    </xf>
    <xf numFmtId="4" fontId="0" fillId="2" borderId="51" xfId="0" applyNumberFormat="1" applyFill="1" applyBorder="1" applyProtection="1">
      <protection locked="0"/>
    </xf>
    <xf numFmtId="4" fontId="0" fillId="2" borderId="52" xfId="0" applyNumberFormat="1" applyFill="1" applyBorder="1" applyProtection="1">
      <protection locked="0"/>
    </xf>
    <xf numFmtId="4" fontId="0" fillId="0" borderId="53" xfId="0" applyNumberFormat="1" applyBorder="1" applyProtection="1">
      <protection locked="0"/>
    </xf>
    <xf numFmtId="0" fontId="2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4" fontId="5" fillId="0" borderId="0" xfId="0" applyNumberFormat="1" applyFont="1"/>
    <xf numFmtId="0" fontId="0" fillId="6" borderId="3" xfId="0" applyFill="1" applyBorder="1"/>
    <xf numFmtId="0" fontId="15" fillId="6" borderId="3" xfId="0" applyFont="1" applyFill="1" applyBorder="1" applyAlignment="1">
      <alignment horizontal="center"/>
    </xf>
    <xf numFmtId="0" fontId="38" fillId="6" borderId="3" xfId="0" applyFont="1" applyFill="1" applyBorder="1"/>
    <xf numFmtId="0" fontId="42" fillId="6" borderId="3" xfId="0" applyFont="1" applyFill="1" applyBorder="1"/>
    <xf numFmtId="0" fontId="38" fillId="6" borderId="30" xfId="0" applyFont="1" applyFill="1" applyBorder="1"/>
    <xf numFmtId="0" fontId="42" fillId="6" borderId="33" xfId="0" applyFont="1" applyFill="1" applyBorder="1"/>
    <xf numFmtId="0" fontId="0" fillId="6" borderId="34" xfId="0" applyFill="1" applyBorder="1"/>
    <xf numFmtId="0" fontId="0" fillId="6" borderId="7" xfId="0" applyFill="1" applyBorder="1"/>
    <xf numFmtId="0" fontId="0" fillId="6" borderId="35" xfId="0" applyFill="1" applyBorder="1"/>
    <xf numFmtId="0" fontId="0" fillId="6" borderId="36" xfId="0" applyFill="1" applyBorder="1"/>
    <xf numFmtId="4" fontId="0" fillId="6" borderId="28" xfId="0" applyNumberFormat="1" applyFill="1" applyBorder="1"/>
    <xf numFmtId="0" fontId="0" fillId="6" borderId="37" xfId="0" applyFill="1" applyBorder="1"/>
    <xf numFmtId="4" fontId="29" fillId="6" borderId="38" xfId="0" applyNumberFormat="1" applyFont="1" applyFill="1" applyBorder="1" applyAlignment="1">
      <alignment horizontal="center"/>
    </xf>
    <xf numFmtId="0" fontId="29" fillId="6" borderId="39" xfId="0" applyFont="1" applyFill="1" applyBorder="1" applyAlignment="1">
      <alignment horizontal="center"/>
    </xf>
    <xf numFmtId="4" fontId="0" fillId="7" borderId="31" xfId="0" applyNumberFormat="1" applyFill="1" applyBorder="1"/>
    <xf numFmtId="0" fontId="0" fillId="7" borderId="1" xfId="0" applyFill="1" applyBorder="1" applyProtection="1">
      <protection locked="0"/>
    </xf>
    <xf numFmtId="0" fontId="0" fillId="7" borderId="0" xfId="0" applyFill="1" applyProtection="1">
      <protection locked="0"/>
    </xf>
    <xf numFmtId="0" fontId="0" fillId="7" borderId="19" xfId="0" applyFill="1" applyBorder="1" applyProtection="1">
      <protection locked="0"/>
    </xf>
    <xf numFmtId="0" fontId="0" fillId="7" borderId="40" xfId="0" applyFill="1" applyBorder="1" applyProtection="1">
      <protection locked="0"/>
    </xf>
    <xf numFmtId="4" fontId="0" fillId="7" borderId="54" xfId="0" applyNumberFormat="1" applyFill="1" applyBorder="1" applyProtection="1">
      <protection locked="0"/>
    </xf>
    <xf numFmtId="4" fontId="0" fillId="7" borderId="41" xfId="0" applyNumberFormat="1" applyFill="1" applyBorder="1"/>
    <xf numFmtId="4" fontId="29" fillId="7" borderId="3" xfId="0" applyNumberFormat="1" applyFont="1" applyFill="1" applyBorder="1"/>
    <xf numFmtId="4" fontId="29" fillId="7" borderId="31" xfId="0" applyNumberFormat="1" applyFont="1" applyFill="1" applyBorder="1"/>
    <xf numFmtId="4" fontId="0" fillId="7" borderId="3" xfId="0" applyNumberFormat="1" applyFill="1" applyBorder="1"/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wrapText="1"/>
    </xf>
    <xf numFmtId="43" fontId="27" fillId="0" borderId="0" xfId="2" applyFont="1"/>
    <xf numFmtId="0" fontId="0" fillId="7" borderId="16" xfId="0" applyFill="1" applyBorder="1" applyProtection="1">
      <protection locked="0"/>
    </xf>
    <xf numFmtId="0" fontId="0" fillId="7" borderId="17" xfId="0" applyFill="1" applyBorder="1" applyProtection="1">
      <protection locked="0"/>
    </xf>
    <xf numFmtId="4" fontId="0" fillId="0" borderId="27" xfId="0" applyNumberFormat="1" applyBorder="1" applyProtection="1">
      <protection locked="0"/>
    </xf>
    <xf numFmtId="4" fontId="0" fillId="7" borderId="27" xfId="0" applyNumberFormat="1" applyFill="1" applyBorder="1" applyProtection="1">
      <protection locked="0"/>
    </xf>
    <xf numFmtId="0" fontId="0" fillId="7" borderId="14" xfId="0" applyFill="1" applyBorder="1" applyProtection="1">
      <protection locked="0"/>
    </xf>
    <xf numFmtId="4" fontId="0" fillId="7" borderId="55" xfId="0" applyNumberFormat="1" applyFill="1" applyBorder="1" applyProtection="1">
      <protection locked="0"/>
    </xf>
    <xf numFmtId="0" fontId="7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34" fillId="0" borderId="8" xfId="0" applyFont="1" applyBorder="1" applyAlignment="1">
      <alignment horizontal="left"/>
    </xf>
    <xf numFmtId="0" fontId="0" fillId="9" borderId="3" xfId="0" applyFill="1" applyBorder="1" applyAlignment="1">
      <alignment horizontal="center" vertical="center"/>
    </xf>
    <xf numFmtId="0" fontId="4" fillId="9" borderId="3" xfId="0" applyFont="1" applyFill="1" applyBorder="1" applyAlignment="1">
      <alignment horizontal="left" vertical="center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/>
    </xf>
    <xf numFmtId="4" fontId="5" fillId="9" borderId="3" xfId="0" applyNumberFormat="1" applyFont="1" applyFill="1" applyBorder="1" applyAlignment="1">
      <alignment vertical="center"/>
    </xf>
    <xf numFmtId="0" fontId="26" fillId="9" borderId="3" xfId="0" applyFont="1" applyFill="1" applyBorder="1" applyAlignment="1">
      <alignment horizontal="left" vertical="center"/>
    </xf>
    <xf numFmtId="0" fontId="29" fillId="9" borderId="3" xfId="0" applyFont="1" applyFill="1" applyBorder="1" applyAlignment="1">
      <alignment horizontal="center" vertical="center"/>
    </xf>
    <xf numFmtId="0" fontId="42" fillId="9" borderId="3" xfId="0" applyFont="1" applyFill="1" applyBorder="1" applyAlignment="1">
      <alignment horizontal="center" vertical="center"/>
    </xf>
    <xf numFmtId="49" fontId="1" fillId="9" borderId="3" xfId="0" applyNumberFormat="1" applyFont="1" applyFill="1" applyBorder="1" applyAlignment="1">
      <alignment vertical="center" wrapText="1"/>
    </xf>
    <xf numFmtId="4" fontId="3" fillId="9" borderId="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0" fillId="3" borderId="37" xfId="0" applyFont="1" applyFill="1" applyBorder="1" applyAlignment="1">
      <alignment horizontal="center" wrapText="1"/>
    </xf>
    <xf numFmtId="0" fontId="30" fillId="3" borderId="39" xfId="0" applyFont="1" applyFill="1" applyBorder="1" applyAlignment="1">
      <alignment horizontal="center" wrapText="1"/>
    </xf>
    <xf numFmtId="0" fontId="30" fillId="3" borderId="29" xfId="0" applyFont="1" applyFill="1" applyBorder="1" applyAlignment="1">
      <alignment wrapText="1"/>
    </xf>
    <xf numFmtId="0" fontId="30" fillId="3" borderId="38" xfId="0" applyFont="1" applyFill="1" applyBorder="1" applyAlignment="1">
      <alignment horizontal="center" wrapText="1"/>
    </xf>
    <xf numFmtId="164" fontId="30" fillId="3" borderId="38" xfId="0" applyNumberFormat="1" applyFont="1" applyFill="1" applyBorder="1" applyAlignment="1">
      <alignment horizontal="center" wrapText="1"/>
    </xf>
    <xf numFmtId="164" fontId="30" fillId="3" borderId="37" xfId="0" applyNumberFormat="1" applyFont="1" applyFill="1" applyBorder="1" applyAlignment="1">
      <alignment horizontal="center" wrapText="1"/>
    </xf>
    <xf numFmtId="0" fontId="46" fillId="3" borderId="7" xfId="0" applyFont="1" applyFill="1" applyBorder="1" applyAlignment="1">
      <alignment horizontal="left"/>
    </xf>
    <xf numFmtId="0" fontId="46" fillId="3" borderId="9" xfId="0" applyFont="1" applyFill="1" applyBorder="1" applyAlignment="1">
      <alignment horizontal="center"/>
    </xf>
    <xf numFmtId="0" fontId="46" fillId="3" borderId="3" xfId="0" applyFont="1" applyFill="1" applyBorder="1" applyAlignment="1">
      <alignment horizontal="center"/>
    </xf>
    <xf numFmtId="0" fontId="46" fillId="3" borderId="8" xfId="0" applyFont="1" applyFill="1" applyBorder="1"/>
    <xf numFmtId="49" fontId="47" fillId="3" borderId="3" xfId="0" applyNumberFormat="1" applyFont="1" applyFill="1" applyBorder="1" applyAlignment="1">
      <alignment horizontal="center"/>
    </xf>
    <xf numFmtId="164" fontId="48" fillId="3" borderId="3" xfId="0" applyNumberFormat="1" applyFont="1" applyFill="1" applyBorder="1" applyAlignment="1">
      <alignment horizontal="center"/>
    </xf>
    <xf numFmtId="0" fontId="35" fillId="3" borderId="7" xfId="0" applyFont="1" applyFill="1" applyBorder="1" applyAlignment="1">
      <alignment horizontal="left"/>
    </xf>
    <xf numFmtId="0" fontId="35" fillId="3" borderId="9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8" xfId="0" applyFont="1" applyFill="1" applyBorder="1"/>
    <xf numFmtId="0" fontId="35" fillId="3" borderId="3" xfId="0" applyFont="1" applyFill="1" applyBorder="1" applyAlignment="1">
      <alignment horizontal="center"/>
    </xf>
    <xf numFmtId="49" fontId="49" fillId="3" borderId="3" xfId="0" applyNumberFormat="1" applyFont="1" applyFill="1" applyBorder="1" applyAlignment="1">
      <alignment horizontal="center"/>
    </xf>
    <xf numFmtId="4" fontId="48" fillId="3" borderId="3" xfId="0" applyNumberFormat="1" applyFont="1" applyFill="1" applyBorder="1" applyAlignment="1">
      <alignment horizontal="center"/>
    </xf>
    <xf numFmtId="0" fontId="42" fillId="3" borderId="45" xfId="0" applyFont="1" applyFill="1" applyBorder="1" applyAlignment="1">
      <alignment horizontal="left"/>
    </xf>
    <xf numFmtId="0" fontId="42" fillId="3" borderId="46" xfId="0" applyFont="1" applyFill="1" applyBorder="1" applyAlignment="1">
      <alignment horizontal="center"/>
    </xf>
    <xf numFmtId="0" fontId="42" fillId="3" borderId="47" xfId="0" applyFont="1" applyFill="1" applyBorder="1" applyAlignment="1">
      <alignment horizontal="center"/>
    </xf>
    <xf numFmtId="0" fontId="38" fillId="3" borderId="48" xfId="0" applyFont="1" applyFill="1" applyBorder="1"/>
    <xf numFmtId="0" fontId="38" fillId="3" borderId="49" xfId="0" applyFont="1" applyFill="1" applyBorder="1" applyAlignment="1">
      <alignment horizontal="center"/>
    </xf>
    <xf numFmtId="164" fontId="42" fillId="3" borderId="49" xfId="0" applyNumberFormat="1" applyFont="1" applyFill="1" applyBorder="1" applyAlignment="1">
      <alignment horizontal="center"/>
    </xf>
    <xf numFmtId="164" fontId="30" fillId="3" borderId="49" xfId="0" applyNumberFormat="1" applyFont="1" applyFill="1" applyBorder="1" applyAlignment="1">
      <alignment horizontal="center"/>
    </xf>
    <xf numFmtId="0" fontId="30" fillId="3" borderId="29" xfId="0" applyFont="1" applyFill="1" applyBorder="1" applyAlignment="1">
      <alignment horizont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27" xfId="0" applyNumberFormat="1" applyFont="1" applyFill="1" applyBorder="1" applyAlignment="1">
      <alignment horizontal="center" vertical="center" wrapText="1"/>
    </xf>
    <xf numFmtId="49" fontId="1" fillId="3" borderId="27" xfId="0" applyNumberFormat="1" applyFont="1" applyFill="1" applyBorder="1" applyAlignment="1">
      <alignment horizontal="center" vertical="center"/>
    </xf>
    <xf numFmtId="49" fontId="1" fillId="3" borderId="16" xfId="0" applyNumberFormat="1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vertical="center" wrapText="1"/>
    </xf>
    <xf numFmtId="0" fontId="20" fillId="3" borderId="37" xfId="0" applyFont="1" applyFill="1" applyBorder="1" applyAlignment="1">
      <alignment vertical="center" wrapText="1"/>
    </xf>
    <xf numFmtId="0" fontId="20" fillId="3" borderId="37" xfId="0" applyFont="1" applyFill="1" applyBorder="1" applyAlignment="1">
      <alignment horizontal="center" vertical="center" wrapText="1"/>
    </xf>
    <xf numFmtId="4" fontId="0" fillId="3" borderId="38" xfId="0" applyNumberFormat="1" applyFill="1" applyBorder="1" applyAlignment="1">
      <alignment vertical="center"/>
    </xf>
    <xf numFmtId="0" fontId="44" fillId="0" borderId="24" xfId="0" applyFont="1" applyBorder="1" applyAlignment="1">
      <alignment horizontal="left" wrapText="1"/>
    </xf>
    <xf numFmtId="0" fontId="44" fillId="0" borderId="0" xfId="0" applyFont="1" applyAlignment="1">
      <alignment horizontal="left" wrapText="1"/>
    </xf>
    <xf numFmtId="0" fontId="44" fillId="0" borderId="25" xfId="0" applyFont="1" applyBorder="1" applyAlignment="1">
      <alignment horizontal="left" wrapText="1"/>
    </xf>
    <xf numFmtId="0" fontId="45" fillId="3" borderId="3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9" fillId="8" borderId="42" xfId="0" applyFont="1" applyFill="1" applyBorder="1" applyAlignment="1">
      <alignment horizontal="center" vertical="center" wrapText="1"/>
    </xf>
    <xf numFmtId="0" fontId="0" fillId="8" borderId="43" xfId="0" applyFill="1" applyBorder="1" applyAlignment="1">
      <alignment horizontal="center" vertical="center" wrapText="1"/>
    </xf>
    <xf numFmtId="0" fontId="0" fillId="7" borderId="29" xfId="0" applyFill="1" applyBorder="1" applyAlignment="1">
      <alignment horizontal="right"/>
    </xf>
    <xf numFmtId="0" fontId="0" fillId="7" borderId="44" xfId="0" applyFill="1" applyBorder="1" applyAlignment="1">
      <alignment horizontal="right"/>
    </xf>
    <xf numFmtId="0" fontId="8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49" fontId="38" fillId="0" borderId="0" xfId="0" applyNumberFormat="1" applyFont="1" applyAlignment="1">
      <alignment horizontal="left"/>
    </xf>
    <xf numFmtId="0" fontId="3" fillId="3" borderId="0" xfId="0" applyFont="1" applyFill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5" xfId="0" applyFont="1" applyBorder="1" applyAlignment="1">
      <alignment horizontal="center"/>
    </xf>
  </cellXfs>
  <cellStyles count="4">
    <cellStyle name="Hipervínculo" xfId="1" builtinId="8"/>
    <cellStyle name="Millares" xfId="2" builtinId="3"/>
    <cellStyle name="Normal" xfId="0" builtinId="0"/>
    <cellStyle name="Normal 3" xfId="3" xr:uid="{14FCC8E1-6255-43E2-A3B0-CF047CF5FC02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12</xdr:row>
      <xdr:rowOff>0</xdr:rowOff>
    </xdr:from>
    <xdr:to>
      <xdr:col>5</xdr:col>
      <xdr:colOff>293446</xdr:colOff>
      <xdr:row>12</xdr:row>
      <xdr:rowOff>228600</xdr:rowOff>
    </xdr:to>
    <xdr:sp macro="" textlink="">
      <xdr:nvSpPr>
        <xdr:cNvPr id="2" name="Rectangle 22">
          <a:extLst>
            <a:ext uri="{FF2B5EF4-FFF2-40B4-BE49-F238E27FC236}">
              <a16:creationId xmlns:a16="http://schemas.microsoft.com/office/drawing/2014/main" id="{31A2A395-E2F4-8F28-BB4B-D01905CD874B}"/>
            </a:ext>
          </a:extLst>
        </xdr:cNvPr>
        <xdr:cNvSpPr>
          <a:spLocks noChangeArrowheads="1"/>
        </xdr:cNvSpPr>
      </xdr:nvSpPr>
      <xdr:spPr bwMode="auto">
        <a:xfrm>
          <a:off x="3876675" y="2552700"/>
          <a:ext cx="226771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5</xdr:col>
      <xdr:colOff>293370</xdr:colOff>
      <xdr:row>12</xdr:row>
      <xdr:rowOff>0</xdr:rowOff>
    </xdr:from>
    <xdr:to>
      <xdr:col>5</xdr:col>
      <xdr:colOff>520141</xdr:colOff>
      <xdr:row>12</xdr:row>
      <xdr:rowOff>228600</xdr:rowOff>
    </xdr:to>
    <xdr:sp macro="" textlink="">
      <xdr:nvSpPr>
        <xdr:cNvPr id="3" name="Rectangle 23">
          <a:extLst>
            <a:ext uri="{FF2B5EF4-FFF2-40B4-BE49-F238E27FC236}">
              <a16:creationId xmlns:a16="http://schemas.microsoft.com/office/drawing/2014/main" id="{D6CAFC86-2884-49EA-5473-90022484BCF4}"/>
            </a:ext>
          </a:extLst>
        </xdr:cNvPr>
        <xdr:cNvSpPr>
          <a:spLocks noChangeArrowheads="1"/>
        </xdr:cNvSpPr>
      </xdr:nvSpPr>
      <xdr:spPr bwMode="auto">
        <a:xfrm>
          <a:off x="4103370" y="2552700"/>
          <a:ext cx="226771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5</xdr:col>
      <xdr:colOff>76200</xdr:colOff>
      <xdr:row>10</xdr:row>
      <xdr:rowOff>0</xdr:rowOff>
    </xdr:from>
    <xdr:to>
      <xdr:col>5</xdr:col>
      <xdr:colOff>312552</xdr:colOff>
      <xdr:row>10</xdr:row>
      <xdr:rowOff>238125</xdr:rowOff>
    </xdr:to>
    <xdr:sp macro="" textlink="">
      <xdr:nvSpPr>
        <xdr:cNvPr id="4" name="Rectangle 27">
          <a:extLst>
            <a:ext uri="{FF2B5EF4-FFF2-40B4-BE49-F238E27FC236}">
              <a16:creationId xmlns:a16="http://schemas.microsoft.com/office/drawing/2014/main" id="{624530A7-62CF-2A60-4D0C-15DBA5C3058F}"/>
            </a:ext>
          </a:extLst>
        </xdr:cNvPr>
        <xdr:cNvSpPr>
          <a:spLocks noChangeArrowheads="1"/>
        </xdr:cNvSpPr>
      </xdr:nvSpPr>
      <xdr:spPr bwMode="auto">
        <a:xfrm>
          <a:off x="3886200" y="2133600"/>
          <a:ext cx="236352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5</xdr:col>
      <xdr:colOff>331470</xdr:colOff>
      <xdr:row>10</xdr:row>
      <xdr:rowOff>0</xdr:rowOff>
    </xdr:from>
    <xdr:to>
      <xdr:col>5</xdr:col>
      <xdr:colOff>558241</xdr:colOff>
      <xdr:row>10</xdr:row>
      <xdr:rowOff>238125</xdr:rowOff>
    </xdr:to>
    <xdr:sp macro="" textlink="">
      <xdr:nvSpPr>
        <xdr:cNvPr id="5" name="Rectangle 28">
          <a:extLst>
            <a:ext uri="{FF2B5EF4-FFF2-40B4-BE49-F238E27FC236}">
              <a16:creationId xmlns:a16="http://schemas.microsoft.com/office/drawing/2014/main" id="{14E90BCE-8D3A-73DB-0D17-EB6CF36F0532}"/>
            </a:ext>
          </a:extLst>
        </xdr:cNvPr>
        <xdr:cNvSpPr>
          <a:spLocks noChangeArrowheads="1"/>
        </xdr:cNvSpPr>
      </xdr:nvSpPr>
      <xdr:spPr bwMode="auto">
        <a:xfrm>
          <a:off x="4141470" y="2133600"/>
          <a:ext cx="226771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</xdr:col>
      <xdr:colOff>28575</xdr:colOff>
      <xdr:row>10</xdr:row>
      <xdr:rowOff>0</xdr:rowOff>
    </xdr:from>
    <xdr:to>
      <xdr:col>6</xdr:col>
      <xdr:colOff>255346</xdr:colOff>
      <xdr:row>10</xdr:row>
      <xdr:rowOff>238125</xdr:rowOff>
    </xdr:to>
    <xdr:sp macro="" textlink="">
      <xdr:nvSpPr>
        <xdr:cNvPr id="6" name="Rectangle 29">
          <a:extLst>
            <a:ext uri="{FF2B5EF4-FFF2-40B4-BE49-F238E27FC236}">
              <a16:creationId xmlns:a16="http://schemas.microsoft.com/office/drawing/2014/main" id="{32EB153A-0C97-071D-606F-FDB355B5FD21}"/>
            </a:ext>
          </a:extLst>
        </xdr:cNvPr>
        <xdr:cNvSpPr>
          <a:spLocks noChangeArrowheads="1"/>
        </xdr:cNvSpPr>
      </xdr:nvSpPr>
      <xdr:spPr bwMode="auto">
        <a:xfrm>
          <a:off x="4600575" y="2133600"/>
          <a:ext cx="226771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</xdr:col>
      <xdr:colOff>274320</xdr:colOff>
      <xdr:row>10</xdr:row>
      <xdr:rowOff>0</xdr:rowOff>
    </xdr:from>
    <xdr:to>
      <xdr:col>6</xdr:col>
      <xdr:colOff>521970</xdr:colOff>
      <xdr:row>10</xdr:row>
      <xdr:rowOff>238125</xdr:rowOff>
    </xdr:to>
    <xdr:sp macro="" textlink="">
      <xdr:nvSpPr>
        <xdr:cNvPr id="7" name="Rectangle 30">
          <a:extLst>
            <a:ext uri="{FF2B5EF4-FFF2-40B4-BE49-F238E27FC236}">
              <a16:creationId xmlns:a16="http://schemas.microsoft.com/office/drawing/2014/main" id="{CFF58AC5-259C-C608-BD77-C13D8D927249}"/>
            </a:ext>
          </a:extLst>
        </xdr:cNvPr>
        <xdr:cNvSpPr>
          <a:spLocks noChangeArrowheads="1"/>
        </xdr:cNvSpPr>
      </xdr:nvSpPr>
      <xdr:spPr bwMode="auto">
        <a:xfrm>
          <a:off x="4846320" y="2133600"/>
          <a:ext cx="24765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2181225</xdr:colOff>
      <xdr:row>3</xdr:row>
      <xdr:rowOff>295275</xdr:rowOff>
    </xdr:from>
    <xdr:to>
      <xdr:col>0</xdr:col>
      <xdr:colOff>3657600</xdr:colOff>
      <xdr:row>9</xdr:row>
      <xdr:rowOff>266700</xdr:rowOff>
    </xdr:to>
    <xdr:pic>
      <xdr:nvPicPr>
        <xdr:cNvPr id="33002" name="Imagen 2">
          <a:extLst>
            <a:ext uri="{FF2B5EF4-FFF2-40B4-BE49-F238E27FC236}">
              <a16:creationId xmlns:a16="http://schemas.microsoft.com/office/drawing/2014/main" id="{A3ADB9A9-534C-7953-A074-21DC60E9F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10" t="5391" r="17213" b="24797"/>
        <a:stretch>
          <a:fillRect/>
        </a:stretch>
      </xdr:blipFill>
      <xdr:spPr bwMode="auto">
        <a:xfrm>
          <a:off x="2181225" y="1114425"/>
          <a:ext cx="14763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85725</xdr:rowOff>
    </xdr:from>
    <xdr:to>
      <xdr:col>4</xdr:col>
      <xdr:colOff>47625</xdr:colOff>
      <xdr:row>2</xdr:row>
      <xdr:rowOff>209550</xdr:rowOff>
    </xdr:to>
    <xdr:pic>
      <xdr:nvPicPr>
        <xdr:cNvPr id="27475" name="Imagen 1">
          <a:extLst>
            <a:ext uri="{FF2B5EF4-FFF2-40B4-BE49-F238E27FC236}">
              <a16:creationId xmlns:a16="http://schemas.microsoft.com/office/drawing/2014/main" id="{77833D37-92E2-4608-1C4E-FBB8D3456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8572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0</xdr:rowOff>
    </xdr:from>
    <xdr:to>
      <xdr:col>3</xdr:col>
      <xdr:colOff>333375</xdr:colOff>
      <xdr:row>3</xdr:row>
      <xdr:rowOff>190500</xdr:rowOff>
    </xdr:to>
    <xdr:pic>
      <xdr:nvPicPr>
        <xdr:cNvPr id="26499" name="Imagen 2">
          <a:extLst>
            <a:ext uri="{FF2B5EF4-FFF2-40B4-BE49-F238E27FC236}">
              <a16:creationId xmlns:a16="http://schemas.microsoft.com/office/drawing/2014/main" id="{62F173CA-B904-A4D1-851A-CC19CBC3D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10" t="5391" r="17213" b="24797"/>
        <a:stretch>
          <a:fillRect/>
        </a:stretch>
      </xdr:blipFill>
      <xdr:spPr bwMode="auto">
        <a:xfrm>
          <a:off x="50482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771525</xdr:colOff>
      <xdr:row>3</xdr:row>
      <xdr:rowOff>76200</xdr:rowOff>
    </xdr:to>
    <xdr:pic>
      <xdr:nvPicPr>
        <xdr:cNvPr id="32000" name="Imagen 2">
          <a:extLst>
            <a:ext uri="{FF2B5EF4-FFF2-40B4-BE49-F238E27FC236}">
              <a16:creationId xmlns:a16="http://schemas.microsoft.com/office/drawing/2014/main" id="{44E207D0-3D79-4769-EBCB-D23574F6F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10" t="5391" r="17213" b="24797"/>
        <a:stretch>
          <a:fillRect/>
        </a:stretch>
      </xdr:blipFill>
      <xdr:spPr bwMode="auto">
        <a:xfrm>
          <a:off x="438150" y="0"/>
          <a:ext cx="723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AAMOCA/EJECUCIONES%202013/ejecuciones%202013/EJECUCIONES%202013/FORM.%20%20EJEC%20CORAAMOCA%2012%20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FORM. DEL INGRESO"/>
      <sheetName val="FORM. GASTO (1)"/>
      <sheetName val="VARIACIONES"/>
      <sheetName val="Hoja2"/>
    </sheetNames>
    <sheetDataSet>
      <sheetData sheetId="0"/>
      <sheetData sheetId="1">
        <row r="22">
          <cell r="H22">
            <v>9977549.8100000024</v>
          </cell>
        </row>
      </sheetData>
      <sheetData sheetId="2">
        <row r="29">
          <cell r="P29">
            <v>5223.6300000001211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F6BB-234E-4092-A0CD-4EC7D19A5F7D}">
  <dimension ref="A1:P32"/>
  <sheetViews>
    <sheetView zoomScale="70" zoomScaleNormal="70" workbookViewId="0">
      <selection activeCell="B18" sqref="B18"/>
    </sheetView>
  </sheetViews>
  <sheetFormatPr baseColWidth="10" defaultRowHeight="15" x14ac:dyDescent="0.25"/>
  <cols>
    <col min="15" max="15" width="18.5703125" customWidth="1"/>
  </cols>
  <sheetData>
    <row r="1" spans="1:16" ht="20.25" x14ac:dyDescent="0.3">
      <c r="A1" s="251" t="s">
        <v>38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6" ht="18" x14ac:dyDescent="0.25">
      <c r="A2" s="252" t="s">
        <v>39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</row>
    <row r="3" spans="1:16" ht="18" x14ac:dyDescent="0.25">
      <c r="A3" s="252" t="s">
        <v>40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</row>
    <row r="4" spans="1:16" ht="15.75" thickBot="1" x14ac:dyDescent="0.3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6" x14ac:dyDescent="0.25">
      <c r="A5" s="94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6"/>
      <c r="O5" s="97" t="s">
        <v>86</v>
      </c>
    </row>
    <row r="6" spans="1:16" x14ac:dyDescent="0.25">
      <c r="A6" s="253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98" t="s">
        <v>585</v>
      </c>
    </row>
    <row r="7" spans="1:16" x14ac:dyDescent="0.25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O7" s="101" t="s">
        <v>87</v>
      </c>
    </row>
    <row r="8" spans="1:16" ht="18" x14ac:dyDescent="0.25">
      <c r="A8" s="102"/>
      <c r="B8" s="103"/>
      <c r="C8" s="103"/>
      <c r="D8" s="103"/>
      <c r="E8" s="255" t="s">
        <v>88</v>
      </c>
      <c r="F8" s="256"/>
      <c r="G8" s="256"/>
      <c r="H8" s="256"/>
      <c r="I8" s="256"/>
      <c r="J8" s="256"/>
      <c r="K8" s="256"/>
      <c r="L8" s="256"/>
      <c r="M8" s="256"/>
      <c r="N8" s="256"/>
      <c r="O8" s="104"/>
      <c r="P8" s="105"/>
    </row>
    <row r="9" spans="1:16" ht="18" x14ac:dyDescent="0.25">
      <c r="A9" s="106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7"/>
    </row>
    <row r="10" spans="1:16" x14ac:dyDescent="0.25">
      <c r="A10" s="102"/>
      <c r="C10" s="73"/>
      <c r="F10" s="73"/>
      <c r="G10" s="73"/>
      <c r="H10" s="73"/>
      <c r="I10" s="73"/>
      <c r="J10" s="73"/>
      <c r="K10" s="73"/>
      <c r="L10" s="73"/>
      <c r="M10" s="73"/>
      <c r="N10" s="108"/>
      <c r="O10" s="109"/>
    </row>
    <row r="11" spans="1:16" ht="18" x14ac:dyDescent="0.25">
      <c r="A11" s="110" t="s">
        <v>33</v>
      </c>
      <c r="B11" s="111"/>
      <c r="E11" s="17" t="s">
        <v>89</v>
      </c>
      <c r="F11" s="112"/>
      <c r="G11" s="113"/>
      <c r="H11" s="113"/>
      <c r="I11" s="114" t="s">
        <v>34</v>
      </c>
      <c r="K11" s="115" t="s">
        <v>90</v>
      </c>
      <c r="O11" s="116"/>
    </row>
    <row r="12" spans="1:16" x14ac:dyDescent="0.25">
      <c r="A12" s="102"/>
      <c r="F12" s="17"/>
      <c r="H12" s="113"/>
      <c r="I12" s="113"/>
      <c r="J12" s="113"/>
      <c r="K12" s="117" t="s">
        <v>91</v>
      </c>
      <c r="O12" s="118"/>
    </row>
    <row r="13" spans="1:16" ht="18" x14ac:dyDescent="0.25">
      <c r="A13" s="110" t="s">
        <v>36</v>
      </c>
      <c r="B13" s="111"/>
      <c r="E13" s="17" t="s">
        <v>89</v>
      </c>
      <c r="H13" s="113"/>
      <c r="I13" s="114" t="s">
        <v>34</v>
      </c>
      <c r="K13" s="113" t="s">
        <v>92</v>
      </c>
      <c r="O13" s="116"/>
    </row>
    <row r="14" spans="1:16" x14ac:dyDescent="0.25">
      <c r="A14" s="119"/>
      <c r="B14" s="15"/>
      <c r="D14" s="15"/>
      <c r="F14" s="113"/>
      <c r="H14" s="17"/>
      <c r="I14" s="17"/>
      <c r="J14" s="17"/>
      <c r="K14" s="17"/>
      <c r="O14" s="118"/>
    </row>
    <row r="15" spans="1:16" x14ac:dyDescent="0.25">
      <c r="A15" s="120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2"/>
    </row>
    <row r="16" spans="1:16" ht="21" x14ac:dyDescent="0.35">
      <c r="A16" s="250" t="s">
        <v>93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</row>
    <row r="17" spans="1:15" x14ac:dyDescent="0.25">
      <c r="A17" s="123"/>
      <c r="O17" s="124"/>
    </row>
    <row r="18" spans="1:15" ht="45.75" customHeight="1" x14ac:dyDescent="0.3">
      <c r="A18" s="247" t="s">
        <v>433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9"/>
    </row>
    <row r="19" spans="1:15" x14ac:dyDescent="0.25">
      <c r="A19" s="123"/>
      <c r="O19" s="124"/>
    </row>
    <row r="20" spans="1:15" x14ac:dyDescent="0.25">
      <c r="A20" s="123"/>
      <c r="O20" s="124"/>
    </row>
    <row r="21" spans="1:15" ht="21" x14ac:dyDescent="0.35">
      <c r="A21" s="250" t="s">
        <v>94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</row>
    <row r="22" spans="1:15" x14ac:dyDescent="0.25">
      <c r="A22" s="123"/>
      <c r="O22" s="124"/>
    </row>
    <row r="23" spans="1:15" ht="28.5" customHeight="1" x14ac:dyDescent="0.3">
      <c r="A23" s="247" t="s">
        <v>434</v>
      </c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9"/>
    </row>
    <row r="24" spans="1:15" x14ac:dyDescent="0.25">
      <c r="A24" s="123"/>
      <c r="O24" s="124"/>
    </row>
    <row r="25" spans="1:15" x14ac:dyDescent="0.25">
      <c r="A25" s="123"/>
      <c r="O25" s="124"/>
    </row>
    <row r="26" spans="1:15" x14ac:dyDescent="0.25">
      <c r="A26" s="123"/>
      <c r="O26" s="124"/>
    </row>
    <row r="27" spans="1:15" x14ac:dyDescent="0.25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7"/>
    </row>
    <row r="32" spans="1:15" x14ac:dyDescent="0.25">
      <c r="A32" s="126"/>
      <c r="B32" s="126"/>
      <c r="C32" s="126"/>
      <c r="D32" s="126"/>
      <c r="E32" s="126"/>
      <c r="J32" s="126"/>
      <c r="K32" s="126"/>
      <c r="L32" s="126"/>
      <c r="M32" s="126"/>
      <c r="N32" s="126"/>
    </row>
  </sheetData>
  <mergeCells count="9">
    <mergeCell ref="A18:O18"/>
    <mergeCell ref="A21:O21"/>
    <mergeCell ref="A23:O23"/>
    <mergeCell ref="A1:O1"/>
    <mergeCell ref="A2:O2"/>
    <mergeCell ref="A3:O3"/>
    <mergeCell ref="A6:L6"/>
    <mergeCell ref="E8:N8"/>
    <mergeCell ref="A16:O16"/>
  </mergeCells>
  <printOptions horizontalCentered="1"/>
  <pageMargins left="0.9055118110236221" right="0.9055118110236221" top="0.94488188976377963" bottom="0.9448818897637796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65A06-F5B8-47DB-8011-5DE0F9F377DE}">
  <dimension ref="A1:A22"/>
  <sheetViews>
    <sheetView topLeftCell="A4" zoomScaleNormal="100" workbookViewId="0">
      <selection activeCell="B18" sqref="B18"/>
    </sheetView>
  </sheetViews>
  <sheetFormatPr baseColWidth="10" defaultRowHeight="12.75" x14ac:dyDescent="0.2"/>
  <cols>
    <col min="1" max="1" width="84.7109375" style="73" customWidth="1"/>
    <col min="2" max="16384" width="11.42578125" style="73"/>
  </cols>
  <sheetData>
    <row r="1" spans="1:1" ht="18.75" x14ac:dyDescent="0.3">
      <c r="A1" s="137" t="s">
        <v>90</v>
      </c>
    </row>
    <row r="2" spans="1:1" ht="22.5" x14ac:dyDescent="0.3">
      <c r="A2" s="138" t="s">
        <v>62</v>
      </c>
    </row>
    <row r="3" spans="1:1" ht="23.25" x14ac:dyDescent="0.35">
      <c r="A3" s="81"/>
    </row>
    <row r="4" spans="1:1" ht="23.25" x14ac:dyDescent="0.35">
      <c r="A4" s="81"/>
    </row>
    <row r="5" spans="1:1" ht="23.25" x14ac:dyDescent="0.35">
      <c r="A5" s="81"/>
    </row>
    <row r="6" spans="1:1" ht="29.25" customHeight="1" x14ac:dyDescent="0.2"/>
    <row r="9" spans="1:1" ht="23.25" x14ac:dyDescent="0.35">
      <c r="A9" s="81"/>
    </row>
    <row r="10" spans="1:1" ht="23.25" x14ac:dyDescent="0.35">
      <c r="A10" s="81"/>
    </row>
    <row r="11" spans="1:1" ht="23.25" x14ac:dyDescent="0.35">
      <c r="A11" s="81"/>
    </row>
    <row r="12" spans="1:1" ht="23.25" x14ac:dyDescent="0.35">
      <c r="A12" s="81"/>
    </row>
    <row r="13" spans="1:1" ht="27.75" x14ac:dyDescent="0.4">
      <c r="A13" s="82" t="s">
        <v>48</v>
      </c>
    </row>
    <row r="14" spans="1:1" ht="27.75" x14ac:dyDescent="0.4">
      <c r="A14" s="82"/>
    </row>
    <row r="15" spans="1:1" ht="27.75" x14ac:dyDescent="0.4">
      <c r="A15" s="82"/>
    </row>
    <row r="16" spans="1:1" ht="27.75" x14ac:dyDescent="0.4">
      <c r="A16" s="82"/>
    </row>
    <row r="17" spans="1:1" ht="27.75" x14ac:dyDescent="0.4">
      <c r="A17" s="82" t="s">
        <v>82</v>
      </c>
    </row>
    <row r="18" spans="1:1" ht="27.75" x14ac:dyDescent="0.4">
      <c r="A18" s="82"/>
    </row>
    <row r="19" spans="1:1" ht="27.75" x14ac:dyDescent="0.4">
      <c r="A19" s="82"/>
    </row>
    <row r="20" spans="1:1" ht="27.75" x14ac:dyDescent="0.4">
      <c r="A20" s="82"/>
    </row>
    <row r="21" spans="1:1" ht="27.75" x14ac:dyDescent="0.4">
      <c r="A21" s="82" t="str">
        <f>+VARIACION!A3</f>
        <v>MAYO, 2025</v>
      </c>
    </row>
    <row r="22" spans="1:1" ht="27.75" x14ac:dyDescent="0.4">
      <c r="A22" s="83"/>
    </row>
  </sheetData>
  <sheetProtection password="CFF5" sheet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DE04-59B1-47E9-A657-3F8D6C4763B2}">
  <dimension ref="B1:O40"/>
  <sheetViews>
    <sheetView tabSelected="1" topLeftCell="A13" zoomScale="110" zoomScaleNormal="110" zoomScaleSheetLayoutView="70" workbookViewId="0">
      <selection activeCell="B18" sqref="B18"/>
    </sheetView>
  </sheetViews>
  <sheetFormatPr baseColWidth="10" defaultRowHeight="15.75" x14ac:dyDescent="0.25"/>
  <cols>
    <col min="2" max="6" width="4.85546875" customWidth="1"/>
    <col min="7" max="7" width="46.85546875" customWidth="1"/>
    <col min="8" max="8" width="11.85546875" customWidth="1"/>
    <col min="10" max="10" width="21.5703125" style="32" customWidth="1"/>
    <col min="11" max="11" width="25.7109375" style="32" customWidth="1"/>
    <col min="12" max="12" width="11.28515625" customWidth="1"/>
    <col min="13" max="13" width="14.140625" hidden="1" customWidth="1"/>
    <col min="14" max="14" width="12.7109375" hidden="1" customWidth="1"/>
    <col min="15" max="15" width="14.140625" hidden="1" customWidth="1"/>
    <col min="16" max="17" width="11.42578125" customWidth="1"/>
  </cols>
  <sheetData>
    <row r="1" spans="2:15" ht="18.75" customHeight="1" x14ac:dyDescent="0.25">
      <c r="B1" s="25"/>
      <c r="C1" s="25"/>
      <c r="D1" s="25"/>
    </row>
    <row r="2" spans="2:15" ht="30" customHeight="1" x14ac:dyDescent="0.65">
      <c r="G2" s="62" t="s">
        <v>41</v>
      </c>
      <c r="H2" s="52"/>
    </row>
    <row r="3" spans="2:15" ht="18.75" customHeight="1" x14ac:dyDescent="0.25">
      <c r="F3" s="26"/>
      <c r="G3" s="26"/>
    </row>
    <row r="4" spans="2:15" ht="18.75" customHeight="1" x14ac:dyDescent="0.25"/>
    <row r="5" spans="2:15" ht="18.75" customHeight="1" x14ac:dyDescent="0.45">
      <c r="B5" s="27" t="s">
        <v>42</v>
      </c>
      <c r="C5" s="27"/>
      <c r="D5" s="27"/>
      <c r="F5" s="80" t="s">
        <v>35</v>
      </c>
      <c r="G5" s="79"/>
    </row>
    <row r="6" spans="2:15" ht="18.75" customHeight="1" x14ac:dyDescent="0.5">
      <c r="B6" s="28" t="s">
        <v>43</v>
      </c>
      <c r="C6" s="28"/>
      <c r="D6" s="28"/>
      <c r="F6" s="29" t="s">
        <v>81</v>
      </c>
      <c r="G6" s="29"/>
    </row>
    <row r="7" spans="2:15" ht="18.75" customHeight="1" x14ac:dyDescent="0.5">
      <c r="B7" s="30" t="s">
        <v>44</v>
      </c>
      <c r="C7" s="30"/>
      <c r="D7" s="30"/>
      <c r="F7" s="29" t="str">
        <f>+d!B4</f>
        <v>MAYO, 2025</v>
      </c>
      <c r="G7" s="29"/>
      <c r="I7" s="31"/>
      <c r="K7" s="136" t="s">
        <v>429</v>
      </c>
    </row>
    <row r="8" spans="2:15" ht="18.75" customHeight="1" thickBot="1" x14ac:dyDescent="0.3">
      <c r="B8" s="32"/>
      <c r="C8" s="32"/>
      <c r="D8" s="32"/>
      <c r="E8" s="32"/>
      <c r="F8" s="32"/>
      <c r="G8" s="32"/>
      <c r="H8" s="32"/>
      <c r="I8" s="32"/>
      <c r="N8">
        <v>20903547.420000002</v>
      </c>
      <c r="O8" s="91">
        <f>11446885+4859000+4597662.42</f>
        <v>20903547.420000002</v>
      </c>
    </row>
    <row r="9" spans="2:15" s="33" customFormat="1" ht="18.75" customHeight="1" thickBot="1" x14ac:dyDescent="0.3">
      <c r="B9" s="238"/>
      <c r="C9" s="212"/>
      <c r="D9" s="212"/>
      <c r="E9" s="212"/>
      <c r="F9" s="213"/>
      <c r="G9" s="214" t="s">
        <v>45</v>
      </c>
      <c r="H9" s="215" t="s">
        <v>46</v>
      </c>
      <c r="I9" s="216" t="s">
        <v>47</v>
      </c>
      <c r="J9" s="216" t="s">
        <v>585</v>
      </c>
      <c r="K9" s="217" t="s">
        <v>48</v>
      </c>
      <c r="N9" s="92">
        <f>+N8-K13</f>
        <v>20903547.420000002</v>
      </c>
      <c r="O9" s="91">
        <f>11446885</f>
        <v>11446885</v>
      </c>
    </row>
    <row r="10" spans="2:15" x14ac:dyDescent="0.25">
      <c r="B10" s="34"/>
      <c r="C10" s="55"/>
      <c r="D10" s="55"/>
      <c r="E10" s="35"/>
      <c r="F10" s="35"/>
      <c r="G10" s="53"/>
      <c r="H10" s="36"/>
      <c r="I10" s="35"/>
      <c r="J10" s="37"/>
      <c r="K10" s="37"/>
      <c r="O10" s="91">
        <v>4859000</v>
      </c>
    </row>
    <row r="11" spans="2:15" x14ac:dyDescent="0.25">
      <c r="B11" s="38">
        <v>1</v>
      </c>
      <c r="C11" s="56">
        <v>4</v>
      </c>
      <c r="D11" s="56">
        <v>1</v>
      </c>
      <c r="E11" s="39">
        <v>2</v>
      </c>
      <c r="F11" s="39">
        <v>1</v>
      </c>
      <c r="G11" s="54" t="s">
        <v>49</v>
      </c>
      <c r="H11" s="39">
        <v>10</v>
      </c>
      <c r="I11" s="40" t="s">
        <v>50</v>
      </c>
      <c r="J11" s="77"/>
      <c r="K11" s="77">
        <f>+d!C19</f>
        <v>8621819</v>
      </c>
      <c r="M11" s="91">
        <f>22963721+6462709</f>
        <v>29426430</v>
      </c>
      <c r="O11" s="58">
        <f>+O8-O9-O10</f>
        <v>4597662.4200000018</v>
      </c>
    </row>
    <row r="12" spans="2:15" x14ac:dyDescent="0.25">
      <c r="B12" s="38">
        <v>1</v>
      </c>
      <c r="C12" s="56">
        <v>4</v>
      </c>
      <c r="D12" s="56">
        <v>2</v>
      </c>
      <c r="E12" s="41">
        <v>2</v>
      </c>
      <c r="F12" s="41">
        <v>2</v>
      </c>
      <c r="G12" s="54" t="s">
        <v>61</v>
      </c>
      <c r="H12" s="39">
        <v>10</v>
      </c>
      <c r="I12" s="40" t="s">
        <v>50</v>
      </c>
      <c r="J12" s="77"/>
      <c r="K12" s="77">
        <f>+d!C20</f>
        <v>8372500</v>
      </c>
      <c r="M12" s="91">
        <f>22963721</f>
        <v>22963721</v>
      </c>
      <c r="O12" s="51">
        <f>+O11-K11</f>
        <v>-4024156.5799999982</v>
      </c>
    </row>
    <row r="13" spans="2:15" x14ac:dyDescent="0.25">
      <c r="B13" s="38">
        <v>1</v>
      </c>
      <c r="C13" s="56">
        <v>4</v>
      </c>
      <c r="D13" s="56">
        <v>1</v>
      </c>
      <c r="E13" s="39">
        <v>2</v>
      </c>
      <c r="F13" s="39">
        <v>1</v>
      </c>
      <c r="G13" s="54" t="s">
        <v>49</v>
      </c>
      <c r="H13" s="41">
        <v>10</v>
      </c>
      <c r="I13" s="40" t="s">
        <v>50</v>
      </c>
      <c r="J13" s="77"/>
      <c r="K13" s="77"/>
      <c r="M13" s="51">
        <f>+M11-M12</f>
        <v>6462709</v>
      </c>
      <c r="N13" s="51">
        <f>+M13-K11</f>
        <v>-2159110</v>
      </c>
    </row>
    <row r="14" spans="2:15" s="43" customFormat="1" x14ac:dyDescent="0.25">
      <c r="B14" s="218" t="s">
        <v>51</v>
      </c>
      <c r="C14" s="219"/>
      <c r="D14" s="219"/>
      <c r="E14" s="220"/>
      <c r="F14" s="220"/>
      <c r="G14" s="221"/>
      <c r="H14" s="220"/>
      <c r="I14" s="222"/>
      <c r="J14" s="223">
        <f>J11+J12+J13</f>
        <v>0</v>
      </c>
      <c r="K14" s="223">
        <f>K11+K12+K13</f>
        <v>16994319</v>
      </c>
    </row>
    <row r="15" spans="2:15" x14ac:dyDescent="0.25">
      <c r="B15" s="44"/>
      <c r="C15" s="57"/>
      <c r="D15" s="57"/>
      <c r="E15" s="41"/>
      <c r="F15" s="41"/>
      <c r="G15" s="54"/>
      <c r="H15" s="41"/>
      <c r="I15" s="42"/>
      <c r="J15" s="77"/>
      <c r="K15" s="77"/>
      <c r="M15" s="58">
        <f>+VARIACION!D10</f>
        <v>32352461.259999998</v>
      </c>
    </row>
    <row r="16" spans="2:15" x14ac:dyDescent="0.25">
      <c r="B16" s="45">
        <v>1</v>
      </c>
      <c r="C16" s="48">
        <v>5</v>
      </c>
      <c r="D16" s="48">
        <v>1</v>
      </c>
      <c r="E16" s="41">
        <v>2</v>
      </c>
      <c r="F16" s="41">
        <v>99</v>
      </c>
      <c r="G16" s="54" t="s">
        <v>52</v>
      </c>
      <c r="H16" s="41">
        <v>30</v>
      </c>
      <c r="I16" s="42" t="s">
        <v>26</v>
      </c>
      <c r="J16" s="77"/>
      <c r="K16" s="77">
        <f>+d!C21</f>
        <v>15358142.26</v>
      </c>
      <c r="M16" s="58">
        <f>+M15-K11-K12-K13</f>
        <v>15358142.259999998</v>
      </c>
    </row>
    <row r="17" spans="2:13" x14ac:dyDescent="0.25">
      <c r="B17" s="44"/>
      <c r="C17" s="57"/>
      <c r="D17" s="57"/>
      <c r="E17" s="41"/>
      <c r="F17" s="41"/>
      <c r="G17" s="54" t="s">
        <v>53</v>
      </c>
      <c r="H17" s="41"/>
      <c r="I17" s="42"/>
      <c r="J17" s="77"/>
      <c r="K17" s="77"/>
      <c r="M17" s="51"/>
    </row>
    <row r="18" spans="2:13" x14ac:dyDescent="0.25">
      <c r="B18" s="45"/>
      <c r="C18" s="48"/>
      <c r="D18" s="48"/>
      <c r="E18" s="41"/>
      <c r="F18" s="41"/>
      <c r="G18" s="54"/>
      <c r="H18" s="41"/>
      <c r="I18" s="42"/>
      <c r="J18" s="77"/>
      <c r="K18" s="77"/>
    </row>
    <row r="19" spans="2:13" s="43" customFormat="1" x14ac:dyDescent="0.25">
      <c r="B19" s="218" t="s">
        <v>51</v>
      </c>
      <c r="C19" s="219"/>
      <c r="D19" s="219"/>
      <c r="E19" s="220"/>
      <c r="F19" s="220"/>
      <c r="G19" s="221"/>
      <c r="H19" s="220"/>
      <c r="I19" s="222"/>
      <c r="J19" s="223">
        <f>J15+J16+J17+J18</f>
        <v>0</v>
      </c>
      <c r="K19" s="223">
        <f>K15+K16+K17+K18</f>
        <v>15358142.26</v>
      </c>
      <c r="M19" s="60"/>
    </row>
    <row r="20" spans="2:13" x14ac:dyDescent="0.25">
      <c r="B20" s="45"/>
      <c r="C20" s="48"/>
      <c r="D20" s="48"/>
      <c r="E20" s="41"/>
      <c r="F20" s="41"/>
      <c r="G20" s="54"/>
      <c r="H20" s="41"/>
      <c r="I20" s="42"/>
      <c r="J20" s="77"/>
      <c r="K20" s="77"/>
    </row>
    <row r="21" spans="2:13" x14ac:dyDescent="0.25">
      <c r="B21" s="45">
        <v>3</v>
      </c>
      <c r="C21" s="48">
        <v>1</v>
      </c>
      <c r="D21" s="48">
        <v>2</v>
      </c>
      <c r="E21" s="41">
        <v>3</v>
      </c>
      <c r="F21" s="41">
        <v>2</v>
      </c>
      <c r="G21" s="54" t="s">
        <v>59</v>
      </c>
      <c r="H21" s="41"/>
      <c r="I21" s="42"/>
      <c r="J21" s="77"/>
      <c r="K21" s="77"/>
    </row>
    <row r="22" spans="2:13" ht="0.75" customHeight="1" x14ac:dyDescent="0.25">
      <c r="B22" s="45"/>
      <c r="C22" s="48"/>
      <c r="D22" s="48"/>
      <c r="E22" s="41"/>
      <c r="F22" s="46"/>
      <c r="G22" s="47"/>
      <c r="H22" s="48"/>
      <c r="I22" s="42"/>
      <c r="J22" s="77"/>
      <c r="K22" s="77"/>
    </row>
    <row r="23" spans="2:13" x14ac:dyDescent="0.25">
      <c r="B23" s="45"/>
      <c r="C23" s="48"/>
      <c r="D23" s="48"/>
      <c r="E23" s="41"/>
      <c r="F23" s="46"/>
      <c r="G23" s="47"/>
      <c r="H23" s="48"/>
      <c r="I23" s="42"/>
      <c r="J23" s="77"/>
      <c r="K23" s="77"/>
    </row>
    <row r="24" spans="2:13" ht="17.25" x14ac:dyDescent="0.3">
      <c r="B24" s="224" t="s">
        <v>51</v>
      </c>
      <c r="C24" s="225"/>
      <c r="D24" s="225"/>
      <c r="E24" s="226"/>
      <c r="F24" s="226"/>
      <c r="G24" s="227"/>
      <c r="H24" s="228"/>
      <c r="I24" s="229"/>
      <c r="J24" s="223">
        <f>J20+J21+J22+J23</f>
        <v>0</v>
      </c>
      <c r="K24" s="223">
        <f>K20+K21+K22+K23</f>
        <v>0</v>
      </c>
    </row>
    <row r="25" spans="2:13" x14ac:dyDescent="0.25">
      <c r="B25" s="45">
        <v>3</v>
      </c>
      <c r="C25" s="48">
        <v>1</v>
      </c>
      <c r="D25" s="48">
        <v>1</v>
      </c>
      <c r="E25" s="41">
        <v>1</v>
      </c>
      <c r="F25" s="46">
        <v>1</v>
      </c>
      <c r="G25" s="199" t="s">
        <v>54</v>
      </c>
      <c r="H25" s="48"/>
      <c r="I25" s="42"/>
      <c r="J25" s="77"/>
      <c r="K25" s="133">
        <f>-SUMIF(VARIACION!D14,"&lt;=0",VARIACION!D14)</f>
        <v>0</v>
      </c>
      <c r="M25" s="58">
        <f>+VARIACION!D14</f>
        <v>2147147.4099999666</v>
      </c>
    </row>
    <row r="26" spans="2:13" x14ac:dyDescent="0.25">
      <c r="B26" s="45"/>
      <c r="C26" s="48"/>
      <c r="D26" s="48"/>
      <c r="E26" s="41"/>
      <c r="F26" s="46"/>
      <c r="G26" s="47"/>
      <c r="H26" s="48"/>
      <c r="I26" s="42"/>
      <c r="J26" s="77"/>
      <c r="K26" s="77"/>
    </row>
    <row r="27" spans="2:13" s="43" customFormat="1" x14ac:dyDescent="0.25">
      <c r="B27" s="218" t="s">
        <v>51</v>
      </c>
      <c r="C27" s="219"/>
      <c r="D27" s="219"/>
      <c r="E27" s="220"/>
      <c r="F27" s="220"/>
      <c r="G27" s="221"/>
      <c r="H27" s="220"/>
      <c r="I27" s="222"/>
      <c r="J27" s="223">
        <f>J25+J26</f>
        <v>0</v>
      </c>
      <c r="K27" s="230">
        <f>K25+K26</f>
        <v>0</v>
      </c>
    </row>
    <row r="28" spans="2:13" x14ac:dyDescent="0.25">
      <c r="B28" s="45">
        <v>3</v>
      </c>
      <c r="C28" s="48">
        <v>1</v>
      </c>
      <c r="D28" s="48">
        <v>2</v>
      </c>
      <c r="E28" s="41">
        <v>1</v>
      </c>
      <c r="F28" s="41">
        <v>1</v>
      </c>
      <c r="G28" s="54" t="s">
        <v>55</v>
      </c>
      <c r="H28" s="41"/>
      <c r="I28" s="42"/>
      <c r="J28" s="77"/>
      <c r="K28" s="77">
        <f>SUMIF(VARIACION!$D$28,"&gt;=0",VARIACION!$D$28)</f>
        <v>2628513.2499999776</v>
      </c>
      <c r="M28" s="58">
        <f>+VARIACION!D28</f>
        <v>2628513.2499999776</v>
      </c>
    </row>
    <row r="29" spans="2:13" x14ac:dyDescent="0.25">
      <c r="B29" s="45"/>
      <c r="C29" s="48"/>
      <c r="D29" s="48"/>
      <c r="E29" s="41"/>
      <c r="F29" s="41"/>
      <c r="G29" s="54"/>
      <c r="H29" s="41"/>
      <c r="I29" s="42"/>
      <c r="J29" s="77"/>
      <c r="K29" s="77"/>
    </row>
    <row r="30" spans="2:13" s="43" customFormat="1" x14ac:dyDescent="0.25">
      <c r="B30" s="218" t="s">
        <v>51</v>
      </c>
      <c r="C30" s="219"/>
      <c r="D30" s="219"/>
      <c r="E30" s="220"/>
      <c r="F30" s="220"/>
      <c r="G30" s="221"/>
      <c r="H30" s="220"/>
      <c r="I30" s="222"/>
      <c r="J30" s="223">
        <f>J28+J29</f>
        <v>0</v>
      </c>
      <c r="K30" s="223">
        <f>K28+K29</f>
        <v>2628513.2499999776</v>
      </c>
    </row>
    <row r="31" spans="2:13" x14ac:dyDescent="0.25">
      <c r="B31" s="45"/>
      <c r="C31" s="48"/>
      <c r="D31" s="48"/>
      <c r="E31" s="41"/>
      <c r="F31" s="41"/>
      <c r="G31" s="54"/>
      <c r="H31" s="41"/>
      <c r="I31" s="42"/>
      <c r="J31" s="77"/>
      <c r="K31" s="77"/>
    </row>
    <row r="32" spans="2:13" x14ac:dyDescent="0.25">
      <c r="B32" s="45"/>
      <c r="C32" s="48"/>
      <c r="D32" s="48"/>
      <c r="E32" s="41"/>
      <c r="F32" s="41"/>
      <c r="G32" s="54" t="s">
        <v>56</v>
      </c>
      <c r="H32" s="41">
        <v>60</v>
      </c>
      <c r="I32" s="42"/>
      <c r="J32" s="77"/>
      <c r="K32" s="77"/>
    </row>
    <row r="33" spans="2:11" x14ac:dyDescent="0.25">
      <c r="B33" s="45"/>
      <c r="C33" s="48"/>
      <c r="D33" s="48"/>
      <c r="E33" s="41"/>
      <c r="F33" s="41"/>
      <c r="G33" s="54" t="s">
        <v>57</v>
      </c>
      <c r="H33" s="41">
        <v>60</v>
      </c>
      <c r="I33" s="42"/>
      <c r="J33" s="77"/>
      <c r="K33" s="77"/>
    </row>
    <row r="34" spans="2:11" x14ac:dyDescent="0.25">
      <c r="B34" s="45"/>
      <c r="C34" s="48"/>
      <c r="D34" s="48"/>
      <c r="E34" s="41"/>
      <c r="F34" s="41"/>
      <c r="G34" s="54"/>
      <c r="H34" s="41"/>
      <c r="I34" s="42"/>
      <c r="J34" s="77"/>
      <c r="K34" s="77"/>
    </row>
    <row r="35" spans="2:11" ht="17.25" x14ac:dyDescent="0.3">
      <c r="B35" s="224" t="s">
        <v>428</v>
      </c>
      <c r="C35" s="225"/>
      <c r="D35" s="225"/>
      <c r="E35" s="226"/>
      <c r="F35" s="226"/>
      <c r="G35" s="227"/>
      <c r="H35" s="228"/>
      <c r="I35" s="229"/>
      <c r="J35" s="223">
        <f>+J19+J14</f>
        <v>0</v>
      </c>
      <c r="K35" s="223">
        <f>K14+K19</f>
        <v>32352461.259999998</v>
      </c>
    </row>
    <row r="36" spans="2:11" x14ac:dyDescent="0.25">
      <c r="B36" s="61"/>
      <c r="C36" s="48"/>
      <c r="D36" s="48"/>
      <c r="E36" s="41"/>
      <c r="F36" s="41"/>
      <c r="G36" s="54"/>
      <c r="H36" s="41"/>
      <c r="I36" s="42"/>
      <c r="J36" s="77"/>
      <c r="K36" s="77"/>
    </row>
    <row r="37" spans="2:11" s="49" customFormat="1" ht="16.5" thickBot="1" x14ac:dyDescent="0.3">
      <c r="B37" s="231" t="s">
        <v>58</v>
      </c>
      <c r="C37" s="232"/>
      <c r="D37" s="232"/>
      <c r="E37" s="232"/>
      <c r="F37" s="233"/>
      <c r="G37" s="234"/>
      <c r="H37" s="235"/>
      <c r="I37" s="236"/>
      <c r="J37" s="237">
        <f>+J35</f>
        <v>0</v>
      </c>
      <c r="K37" s="237">
        <f>K35+K28+K25</f>
        <v>34980974.509999976</v>
      </c>
    </row>
    <row r="38" spans="2:11" x14ac:dyDescent="0.25">
      <c r="K38" s="76">
        <f>+K37-'GASTO G.'!O158</f>
        <v>0</v>
      </c>
    </row>
    <row r="40" spans="2:11" ht="18.75" x14ac:dyDescent="0.3">
      <c r="B40" s="50"/>
      <c r="C40" s="50"/>
      <c r="D40" s="50"/>
      <c r="K40" s="7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FB28-4F69-44D0-A1DF-BAED8EBAF889}">
  <dimension ref="A2:R349"/>
  <sheetViews>
    <sheetView topLeftCell="A58" zoomScale="110" zoomScaleNormal="110" zoomScaleSheetLayoutView="87" workbookViewId="0">
      <selection activeCell="E22" sqref="E22"/>
    </sheetView>
  </sheetViews>
  <sheetFormatPr baseColWidth="10" defaultRowHeight="15" x14ac:dyDescent="0.25"/>
  <cols>
    <col min="1" max="1" width="17.7109375" bestFit="1" customWidth="1"/>
    <col min="2" max="2" width="69" customWidth="1"/>
    <col min="3" max="3" width="15.85546875" customWidth="1"/>
    <col min="4" max="4" width="14.5703125" customWidth="1"/>
    <col min="5" max="5" width="11.85546875" customWidth="1"/>
    <col min="6" max="6" width="11.42578125" hidden="1" customWidth="1"/>
    <col min="7" max="7" width="56.140625" hidden="1" customWidth="1"/>
    <col min="8" max="8" width="13.140625" customWidth="1"/>
    <col min="9" max="9" width="15" customWidth="1"/>
    <col min="11" max="14" width="0" hidden="1" customWidth="1"/>
    <col min="15" max="16" width="11.42578125" hidden="1" customWidth="1"/>
    <col min="17" max="17" width="0" hidden="1" customWidth="1"/>
  </cols>
  <sheetData>
    <row r="2" spans="1:13" ht="27" x14ac:dyDescent="0.35">
      <c r="A2" s="162" t="s">
        <v>95</v>
      </c>
      <c r="B2" s="163" t="s">
        <v>62</v>
      </c>
    </row>
    <row r="3" spans="1:13" x14ac:dyDescent="0.25">
      <c r="A3" s="162" t="s">
        <v>96</v>
      </c>
      <c r="B3" s="162" t="s">
        <v>81</v>
      </c>
    </row>
    <row r="4" spans="1:13" x14ac:dyDescent="0.25">
      <c r="A4" s="162" t="s">
        <v>97</v>
      </c>
      <c r="B4" s="148" t="s">
        <v>594</v>
      </c>
      <c r="L4" t="s">
        <v>98</v>
      </c>
      <c r="M4" t="s">
        <v>99</v>
      </c>
    </row>
    <row r="5" spans="1:13" x14ac:dyDescent="0.25">
      <c r="L5" t="s">
        <v>100</v>
      </c>
      <c r="M5" t="s">
        <v>101</v>
      </c>
    </row>
    <row r="6" spans="1:13" x14ac:dyDescent="0.25">
      <c r="B6" s="129" t="s">
        <v>356</v>
      </c>
      <c r="L6" t="s">
        <v>102</v>
      </c>
      <c r="M6" t="s">
        <v>103</v>
      </c>
    </row>
    <row r="7" spans="1:13" x14ac:dyDescent="0.25">
      <c r="B7" s="164" t="s">
        <v>534</v>
      </c>
      <c r="C7" s="185">
        <v>95000</v>
      </c>
      <c r="D7" s="58"/>
      <c r="F7" t="s">
        <v>142</v>
      </c>
      <c r="G7" t="s">
        <v>367</v>
      </c>
      <c r="L7" t="s">
        <v>104</v>
      </c>
      <c r="M7" t="s">
        <v>105</v>
      </c>
    </row>
    <row r="8" spans="1:13" x14ac:dyDescent="0.25">
      <c r="B8" s="164" t="s">
        <v>358</v>
      </c>
      <c r="C8" s="142">
        <v>1041.2</v>
      </c>
      <c r="F8" t="s">
        <v>146</v>
      </c>
      <c r="G8" t="s">
        <v>403</v>
      </c>
      <c r="L8" t="s">
        <v>106</v>
      </c>
      <c r="M8" t="s">
        <v>107</v>
      </c>
    </row>
    <row r="9" spans="1:13" x14ac:dyDescent="0.25">
      <c r="B9" s="164" t="s">
        <v>357</v>
      </c>
      <c r="C9" s="142">
        <v>0</v>
      </c>
      <c r="F9" t="s">
        <v>148</v>
      </c>
      <c r="G9" t="s">
        <v>404</v>
      </c>
      <c r="L9" t="s">
        <v>108</v>
      </c>
      <c r="M9" t="s">
        <v>109</v>
      </c>
    </row>
    <row r="10" spans="1:13" x14ac:dyDescent="0.25">
      <c r="B10" s="164" t="s">
        <v>538</v>
      </c>
      <c r="C10" s="142">
        <v>1251990.33</v>
      </c>
    </row>
    <row r="11" spans="1:13" x14ac:dyDescent="0.25">
      <c r="B11" s="164" t="s">
        <v>539</v>
      </c>
      <c r="C11" s="142">
        <v>335999754.56999999</v>
      </c>
    </row>
    <row r="12" spans="1:13" x14ac:dyDescent="0.25">
      <c r="B12" s="164" t="s">
        <v>519</v>
      </c>
      <c r="C12" s="142">
        <v>1345972.55</v>
      </c>
      <c r="G12" t="s">
        <v>537</v>
      </c>
    </row>
    <row r="13" spans="1:13" x14ac:dyDescent="0.25">
      <c r="B13" s="165" t="s">
        <v>359</v>
      </c>
      <c r="C13" s="183">
        <f>SUM(C7:C12)</f>
        <v>338693758.64999998</v>
      </c>
      <c r="F13" t="s">
        <v>152</v>
      </c>
      <c r="G13" t="s">
        <v>369</v>
      </c>
      <c r="L13" t="s">
        <v>110</v>
      </c>
      <c r="M13" t="s">
        <v>111</v>
      </c>
    </row>
    <row r="14" spans="1:13" ht="15.75" thickBot="1" x14ac:dyDescent="0.3">
      <c r="B14" s="166" t="s">
        <v>533</v>
      </c>
      <c r="C14" s="143">
        <v>336546611.24000001</v>
      </c>
      <c r="D14" t="s">
        <v>432</v>
      </c>
      <c r="F14" t="s">
        <v>156</v>
      </c>
      <c r="G14" t="s">
        <v>370</v>
      </c>
      <c r="I14" s="189"/>
      <c r="L14" t="s">
        <v>112</v>
      </c>
      <c r="M14" t="s">
        <v>113</v>
      </c>
    </row>
    <row r="15" spans="1:13" ht="15.75" thickBot="1" x14ac:dyDescent="0.3">
      <c r="B15" s="167" t="s">
        <v>360</v>
      </c>
      <c r="C15" s="184">
        <f>+C14-C13</f>
        <v>-2147147.4099999666</v>
      </c>
      <c r="F15" t="s">
        <v>157</v>
      </c>
      <c r="G15" t="s">
        <v>405</v>
      </c>
      <c r="I15" s="189"/>
      <c r="L15" t="s">
        <v>114</v>
      </c>
      <c r="M15" t="s">
        <v>115</v>
      </c>
    </row>
    <row r="16" spans="1:13" ht="15.75" thickBot="1" x14ac:dyDescent="0.3">
      <c r="B16" s="131"/>
      <c r="C16" s="132"/>
      <c r="F16" t="s">
        <v>158</v>
      </c>
      <c r="G16" t="s">
        <v>371</v>
      </c>
      <c r="I16" s="189"/>
      <c r="L16" t="s">
        <v>116</v>
      </c>
      <c r="M16" t="s">
        <v>117</v>
      </c>
    </row>
    <row r="17" spans="1:13" ht="15.75" thickBot="1" x14ac:dyDescent="0.3">
      <c r="B17" s="167" t="s">
        <v>535</v>
      </c>
      <c r="C17" s="144">
        <v>38658446.240000002</v>
      </c>
      <c r="F17" t="s">
        <v>160</v>
      </c>
      <c r="G17" t="s">
        <v>372</v>
      </c>
      <c r="I17" s="189"/>
      <c r="L17" t="s">
        <v>118</v>
      </c>
      <c r="M17" t="s">
        <v>119</v>
      </c>
    </row>
    <row r="18" spans="1:13" ht="15.75" thickBot="1" x14ac:dyDescent="0.3">
      <c r="F18" t="s">
        <v>164</v>
      </c>
      <c r="G18" t="s">
        <v>406</v>
      </c>
      <c r="I18" s="189"/>
      <c r="L18" t="s">
        <v>120</v>
      </c>
      <c r="M18" t="s">
        <v>121</v>
      </c>
    </row>
    <row r="19" spans="1:13" x14ac:dyDescent="0.25">
      <c r="B19" s="168" t="s">
        <v>361</v>
      </c>
      <c r="C19" s="145">
        <v>8621819</v>
      </c>
      <c r="F19" t="s">
        <v>169</v>
      </c>
      <c r="G19" t="s">
        <v>407</v>
      </c>
      <c r="I19" s="189"/>
      <c r="L19" t="s">
        <v>122</v>
      </c>
      <c r="M19" t="s">
        <v>123</v>
      </c>
    </row>
    <row r="20" spans="1:13" x14ac:dyDescent="0.25">
      <c r="B20" s="169" t="s">
        <v>362</v>
      </c>
      <c r="C20" s="145">
        <v>8372500</v>
      </c>
      <c r="F20" t="s">
        <v>171</v>
      </c>
      <c r="G20" t="s">
        <v>408</v>
      </c>
      <c r="I20" s="189"/>
      <c r="L20" t="s">
        <v>124</v>
      </c>
      <c r="M20" t="s">
        <v>125</v>
      </c>
    </row>
    <row r="21" spans="1:13" x14ac:dyDescent="0.25">
      <c r="B21" s="169" t="s">
        <v>431</v>
      </c>
      <c r="C21" s="145">
        <v>15358142.26</v>
      </c>
      <c r="F21" t="s">
        <v>175</v>
      </c>
      <c r="G21" t="s">
        <v>373</v>
      </c>
      <c r="I21" s="189"/>
      <c r="L21" t="s">
        <v>126</v>
      </c>
      <c r="M21" t="s">
        <v>127</v>
      </c>
    </row>
    <row r="22" spans="1:13" ht="15.75" thickBot="1" x14ac:dyDescent="0.3">
      <c r="B22" s="170" t="s">
        <v>363</v>
      </c>
      <c r="C22" s="182">
        <f>SUM(C19:C21)</f>
        <v>32352461.259999998</v>
      </c>
      <c r="F22" t="s">
        <v>177</v>
      </c>
      <c r="G22" t="s">
        <v>524</v>
      </c>
      <c r="I22" s="189"/>
      <c r="L22" t="s">
        <v>126</v>
      </c>
      <c r="M22" t="s">
        <v>128</v>
      </c>
    </row>
    <row r="23" spans="1:13" ht="15.75" thickBot="1" x14ac:dyDescent="0.3">
      <c r="A23" s="139" t="s">
        <v>365</v>
      </c>
      <c r="B23" s="257" t="s">
        <v>430</v>
      </c>
      <c r="C23" s="258"/>
      <c r="D23" s="176">
        <f>+D24-VARIACION!D12</f>
        <v>0</v>
      </c>
      <c r="F23" t="s">
        <v>179</v>
      </c>
      <c r="G23" t="s">
        <v>375</v>
      </c>
      <c r="I23" s="189"/>
      <c r="L23" t="s">
        <v>126</v>
      </c>
      <c r="M23" t="s">
        <v>129</v>
      </c>
    </row>
    <row r="24" spans="1:13" ht="15.75" thickBot="1" x14ac:dyDescent="0.3">
      <c r="A24" s="140" t="s">
        <v>366</v>
      </c>
      <c r="B24" s="171" t="s">
        <v>364</v>
      </c>
      <c r="C24" s="172">
        <f>SUM(C25:C108)</f>
        <v>32833827.099999998</v>
      </c>
      <c r="D24" s="172">
        <f>SUM(D25:D108)</f>
        <v>30205313.849999998</v>
      </c>
      <c r="E24" s="58"/>
      <c r="F24" t="s">
        <v>181</v>
      </c>
      <c r="G24" t="s">
        <v>376</v>
      </c>
      <c r="I24" s="189"/>
      <c r="L24" t="s">
        <v>126</v>
      </c>
      <c r="M24" t="s">
        <v>130</v>
      </c>
    </row>
    <row r="25" spans="1:13" ht="15.75" thickBot="1" x14ac:dyDescent="0.3">
      <c r="A25" s="141" t="s">
        <v>366</v>
      </c>
      <c r="B25" s="173"/>
      <c r="C25" s="174" t="s">
        <v>79</v>
      </c>
      <c r="D25" s="175" t="s">
        <v>80</v>
      </c>
      <c r="F25" t="s">
        <v>185</v>
      </c>
      <c r="G25" t="s">
        <v>409</v>
      </c>
      <c r="I25" s="189"/>
      <c r="L25" t="s">
        <v>126</v>
      </c>
      <c r="M25" t="s">
        <v>131</v>
      </c>
    </row>
    <row r="26" spans="1:13" x14ac:dyDescent="0.25">
      <c r="A26" s="190"/>
      <c r="B26" s="191"/>
      <c r="C26" s="192"/>
      <c r="D26" s="193"/>
      <c r="F26" t="s">
        <v>187</v>
      </c>
      <c r="G26" t="s">
        <v>410</v>
      </c>
      <c r="I26" s="189"/>
      <c r="L26" t="s">
        <v>126</v>
      </c>
      <c r="M26" t="s">
        <v>132</v>
      </c>
    </row>
    <row r="27" spans="1:13" x14ac:dyDescent="0.25">
      <c r="A27" s="177" t="s">
        <v>142</v>
      </c>
      <c r="B27" s="178" t="s">
        <v>441</v>
      </c>
      <c r="C27" s="146">
        <v>12069044</v>
      </c>
      <c r="D27" s="181">
        <f>+C27</f>
        <v>12069044</v>
      </c>
      <c r="F27">
        <v>817471.62</v>
      </c>
      <c r="G27" t="s">
        <v>377</v>
      </c>
      <c r="I27" s="189"/>
      <c r="L27" t="s">
        <v>126</v>
      </c>
      <c r="M27" t="s">
        <v>133</v>
      </c>
    </row>
    <row r="28" spans="1:13" x14ac:dyDescent="0.25">
      <c r="A28" s="177" t="s">
        <v>595</v>
      </c>
      <c r="B28" s="178" t="s">
        <v>572</v>
      </c>
      <c r="C28" s="146">
        <v>10000</v>
      </c>
      <c r="D28" s="181">
        <f t="shared" ref="D28:D87" si="0">+C28</f>
        <v>10000</v>
      </c>
      <c r="F28">
        <v>22478.22</v>
      </c>
      <c r="G28" t="s">
        <v>426</v>
      </c>
      <c r="I28" s="189"/>
      <c r="L28" t="s">
        <v>126</v>
      </c>
      <c r="M28" t="s">
        <v>134</v>
      </c>
    </row>
    <row r="29" spans="1:13" x14ac:dyDescent="0.25">
      <c r="A29" s="177" t="s">
        <v>596</v>
      </c>
      <c r="B29" s="178" t="s">
        <v>573</v>
      </c>
      <c r="C29" s="146">
        <v>21543.31</v>
      </c>
      <c r="D29" s="181">
        <f t="shared" si="0"/>
        <v>21543.31</v>
      </c>
      <c r="F29">
        <v>34335</v>
      </c>
      <c r="G29" t="s">
        <v>378</v>
      </c>
      <c r="I29" s="189"/>
      <c r="L29" t="s">
        <v>126</v>
      </c>
      <c r="M29" t="s">
        <v>135</v>
      </c>
    </row>
    <row r="30" spans="1:13" ht="14.25" customHeight="1" x14ac:dyDescent="0.25">
      <c r="A30" s="177" t="s">
        <v>158</v>
      </c>
      <c r="B30" s="178" t="s">
        <v>445</v>
      </c>
      <c r="C30" s="146">
        <v>599585</v>
      </c>
      <c r="D30" s="181">
        <f t="shared" si="0"/>
        <v>599585</v>
      </c>
      <c r="F30">
        <v>714299.85</v>
      </c>
      <c r="G30" t="s">
        <v>411</v>
      </c>
      <c r="I30" s="189"/>
      <c r="L30" t="s">
        <v>126</v>
      </c>
      <c r="M30" t="s">
        <v>136</v>
      </c>
    </row>
    <row r="31" spans="1:13" x14ac:dyDescent="0.25">
      <c r="A31" s="177" t="s">
        <v>597</v>
      </c>
      <c r="B31" s="178" t="s">
        <v>540</v>
      </c>
      <c r="C31" s="146">
        <v>238070</v>
      </c>
      <c r="D31" s="181">
        <f t="shared" si="0"/>
        <v>238070</v>
      </c>
      <c r="F31">
        <v>60758.35</v>
      </c>
      <c r="G31" t="s">
        <v>412</v>
      </c>
      <c r="L31" t="s">
        <v>126</v>
      </c>
      <c r="M31" t="s">
        <v>137</v>
      </c>
    </row>
    <row r="32" spans="1:13" x14ac:dyDescent="0.25">
      <c r="A32" s="177" t="s">
        <v>165</v>
      </c>
      <c r="B32" s="178" t="s">
        <v>446</v>
      </c>
      <c r="C32" s="146">
        <v>430000</v>
      </c>
      <c r="D32" s="181">
        <f t="shared" si="0"/>
        <v>430000</v>
      </c>
      <c r="F32">
        <v>75280</v>
      </c>
      <c r="G32" t="s">
        <v>379</v>
      </c>
      <c r="L32" t="s">
        <v>138</v>
      </c>
      <c r="M32" t="s">
        <v>139</v>
      </c>
    </row>
    <row r="33" spans="1:13" x14ac:dyDescent="0.25">
      <c r="A33" s="177" t="s">
        <v>175</v>
      </c>
      <c r="B33" s="178" t="s">
        <v>448</v>
      </c>
      <c r="C33" s="146">
        <v>856649.75</v>
      </c>
      <c r="D33" s="181">
        <f t="shared" si="0"/>
        <v>856649.75</v>
      </c>
      <c r="F33">
        <v>878314.2</v>
      </c>
      <c r="G33" t="s">
        <v>413</v>
      </c>
      <c r="L33" t="s">
        <v>140</v>
      </c>
      <c r="M33" t="s">
        <v>141</v>
      </c>
    </row>
    <row r="34" spans="1:13" x14ac:dyDescent="0.25">
      <c r="A34" s="177" t="s">
        <v>177</v>
      </c>
      <c r="B34" s="178" t="s">
        <v>449</v>
      </c>
      <c r="C34" s="146">
        <v>857853.64</v>
      </c>
      <c r="D34" s="181">
        <f t="shared" si="0"/>
        <v>857853.64</v>
      </c>
      <c r="F34">
        <v>146592.43</v>
      </c>
      <c r="G34" t="s">
        <v>414</v>
      </c>
      <c r="L34" t="s">
        <v>142</v>
      </c>
      <c r="M34" t="s">
        <v>143</v>
      </c>
    </row>
    <row r="35" spans="1:13" x14ac:dyDescent="0.25">
      <c r="A35" s="177" t="s">
        <v>179</v>
      </c>
      <c r="B35" s="178" t="s">
        <v>450</v>
      </c>
      <c r="C35" s="146">
        <v>143617.98000000001</v>
      </c>
      <c r="D35" s="181">
        <f t="shared" si="0"/>
        <v>143617.98000000001</v>
      </c>
      <c r="F35">
        <v>874509.78</v>
      </c>
      <c r="G35" t="s">
        <v>380</v>
      </c>
      <c r="L35" t="s">
        <v>144</v>
      </c>
      <c r="M35" t="s">
        <v>145</v>
      </c>
    </row>
    <row r="36" spans="1:13" x14ac:dyDescent="0.25">
      <c r="A36" s="177" t="s">
        <v>580</v>
      </c>
      <c r="B36" s="178" t="s">
        <v>451</v>
      </c>
      <c r="C36" s="146">
        <v>144681.85</v>
      </c>
      <c r="D36" s="181">
        <f t="shared" si="0"/>
        <v>144681.85</v>
      </c>
      <c r="F36">
        <v>215000</v>
      </c>
      <c r="G36" t="s">
        <v>381</v>
      </c>
      <c r="L36" t="s">
        <v>146</v>
      </c>
      <c r="M36" t="s">
        <v>147</v>
      </c>
    </row>
    <row r="37" spans="1:13" x14ac:dyDescent="0.25">
      <c r="A37" s="177" t="s">
        <v>181</v>
      </c>
      <c r="B37" s="178" t="s">
        <v>452</v>
      </c>
      <c r="C37" s="146">
        <v>84432.67</v>
      </c>
      <c r="D37" s="181">
        <f t="shared" si="0"/>
        <v>84432.67</v>
      </c>
      <c r="F37">
        <v>4505558.88</v>
      </c>
      <c r="G37" t="s">
        <v>382</v>
      </c>
      <c r="L37" t="s">
        <v>148</v>
      </c>
      <c r="M37" t="s">
        <v>149</v>
      </c>
    </row>
    <row r="38" spans="1:13" x14ac:dyDescent="0.25">
      <c r="A38" s="177" t="s">
        <v>581</v>
      </c>
      <c r="B38" s="178" t="s">
        <v>454</v>
      </c>
      <c r="C38" s="146">
        <v>26100.18</v>
      </c>
      <c r="D38" s="181">
        <f t="shared" si="0"/>
        <v>26100.18</v>
      </c>
      <c r="F38">
        <v>361622</v>
      </c>
      <c r="G38" t="s">
        <v>383</v>
      </c>
      <c r="L38" t="s">
        <v>150</v>
      </c>
      <c r="M38" t="s">
        <v>151</v>
      </c>
    </row>
    <row r="39" spans="1:13" x14ac:dyDescent="0.25">
      <c r="A39" s="177" t="s">
        <v>183</v>
      </c>
      <c r="B39" s="178" t="s">
        <v>531</v>
      </c>
      <c r="C39" s="146">
        <v>6154367.4900000002</v>
      </c>
      <c r="D39" s="181">
        <f t="shared" si="0"/>
        <v>6154367.4900000002</v>
      </c>
      <c r="F39">
        <v>19820</v>
      </c>
      <c r="G39" t="s">
        <v>415</v>
      </c>
      <c r="L39" t="s">
        <v>152</v>
      </c>
      <c r="M39" t="s">
        <v>153</v>
      </c>
    </row>
    <row r="40" spans="1:13" x14ac:dyDescent="0.25">
      <c r="A40" s="177" t="s">
        <v>598</v>
      </c>
      <c r="B40" s="178" t="s">
        <v>456</v>
      </c>
      <c r="C40" s="146">
        <v>90755.199999999997</v>
      </c>
      <c r="D40" s="181">
        <f t="shared" si="0"/>
        <v>90755.199999999997</v>
      </c>
      <c r="F40">
        <v>3640</v>
      </c>
      <c r="G40" t="s">
        <v>416</v>
      </c>
      <c r="L40" t="s">
        <v>154</v>
      </c>
      <c r="M40" t="s">
        <v>155</v>
      </c>
    </row>
    <row r="41" spans="1:13" x14ac:dyDescent="0.25">
      <c r="A41" s="177" t="s">
        <v>187</v>
      </c>
      <c r="B41" s="178" t="s">
        <v>457</v>
      </c>
      <c r="C41" s="146">
        <v>72500</v>
      </c>
      <c r="D41" s="181">
        <f t="shared" si="0"/>
        <v>72500</v>
      </c>
      <c r="F41">
        <v>202505</v>
      </c>
      <c r="G41" t="s">
        <v>386</v>
      </c>
      <c r="L41" t="s">
        <v>158</v>
      </c>
      <c r="M41" t="s">
        <v>159</v>
      </c>
    </row>
    <row r="42" spans="1:13" x14ac:dyDescent="0.25">
      <c r="A42" s="177" t="s">
        <v>191</v>
      </c>
      <c r="B42" s="178" t="s">
        <v>495</v>
      </c>
      <c r="C42" s="146">
        <v>202752</v>
      </c>
      <c r="D42" s="181">
        <f t="shared" si="0"/>
        <v>202752</v>
      </c>
      <c r="F42">
        <v>579295.84</v>
      </c>
      <c r="G42" t="s">
        <v>387</v>
      </c>
      <c r="H42" s="58"/>
      <c r="L42" t="s">
        <v>160</v>
      </c>
      <c r="M42" t="s">
        <v>161</v>
      </c>
    </row>
    <row r="43" spans="1:13" x14ac:dyDescent="0.25">
      <c r="A43" s="177" t="s">
        <v>206</v>
      </c>
      <c r="B43" s="178" t="s">
        <v>459</v>
      </c>
      <c r="C43" s="146">
        <v>250000</v>
      </c>
      <c r="D43" s="181">
        <f t="shared" si="0"/>
        <v>250000</v>
      </c>
      <c r="F43">
        <v>2618207.2400000002</v>
      </c>
      <c r="G43" t="s">
        <v>417</v>
      </c>
      <c r="L43" t="s">
        <v>162</v>
      </c>
      <c r="M43" t="s">
        <v>163</v>
      </c>
    </row>
    <row r="44" spans="1:13" ht="15.75" thickBot="1" x14ac:dyDescent="0.3">
      <c r="A44" s="177" t="s">
        <v>599</v>
      </c>
      <c r="B44" s="178" t="s">
        <v>557</v>
      </c>
      <c r="C44" s="146">
        <v>45048.24</v>
      </c>
      <c r="D44" s="181">
        <f t="shared" si="0"/>
        <v>45048.24</v>
      </c>
      <c r="F44">
        <v>76461.899999999994</v>
      </c>
      <c r="G44" t="s">
        <v>419</v>
      </c>
      <c r="L44" t="s">
        <v>165</v>
      </c>
      <c r="M44" t="s">
        <v>166</v>
      </c>
    </row>
    <row r="45" spans="1:13" ht="15.75" thickBot="1" x14ac:dyDescent="0.3">
      <c r="A45" s="177" t="s">
        <v>236</v>
      </c>
      <c r="B45" s="179" t="s">
        <v>466</v>
      </c>
      <c r="C45" s="156">
        <v>720338.98</v>
      </c>
      <c r="D45" s="181">
        <f t="shared" si="0"/>
        <v>720338.98</v>
      </c>
      <c r="F45">
        <v>8000</v>
      </c>
      <c r="G45" t="s">
        <v>388</v>
      </c>
      <c r="L45" t="s">
        <v>167</v>
      </c>
      <c r="M45" t="s">
        <v>168</v>
      </c>
    </row>
    <row r="46" spans="1:13" ht="15.75" thickBot="1" x14ac:dyDescent="0.3">
      <c r="A46" s="177" t="s">
        <v>240</v>
      </c>
      <c r="B46" s="179" t="s">
        <v>467</v>
      </c>
      <c r="C46" s="157">
        <v>55206.35</v>
      </c>
      <c r="D46" s="181">
        <f t="shared" si="0"/>
        <v>55206.35</v>
      </c>
      <c r="F46">
        <v>466893.80000000005</v>
      </c>
      <c r="G46" t="s">
        <v>420</v>
      </c>
      <c r="L46" t="s">
        <v>169</v>
      </c>
      <c r="M46" t="s">
        <v>170</v>
      </c>
    </row>
    <row r="47" spans="1:13" x14ac:dyDescent="0.25">
      <c r="A47" s="177" t="s">
        <v>600</v>
      </c>
      <c r="B47" s="178" t="s">
        <v>558</v>
      </c>
      <c r="C47" s="146">
        <v>204000</v>
      </c>
      <c r="D47" s="181">
        <f t="shared" si="0"/>
        <v>204000</v>
      </c>
      <c r="F47">
        <v>850</v>
      </c>
      <c r="G47" t="s">
        <v>389</v>
      </c>
      <c r="H47" s="58"/>
      <c r="L47" t="s">
        <v>171</v>
      </c>
      <c r="M47" t="s">
        <v>172</v>
      </c>
    </row>
    <row r="48" spans="1:13" x14ac:dyDescent="0.25">
      <c r="A48" s="177" t="s">
        <v>264</v>
      </c>
      <c r="B48" s="178" t="s">
        <v>472</v>
      </c>
      <c r="C48" s="155">
        <v>1225925.71</v>
      </c>
      <c r="D48" s="181">
        <f t="shared" si="0"/>
        <v>1225925.71</v>
      </c>
      <c r="F48">
        <v>11571.43</v>
      </c>
      <c r="G48" t="s">
        <v>421</v>
      </c>
      <c r="L48" t="s">
        <v>173</v>
      </c>
      <c r="M48" t="s">
        <v>174</v>
      </c>
    </row>
    <row r="49" spans="1:13" x14ac:dyDescent="0.25">
      <c r="A49" s="177" t="s">
        <v>601</v>
      </c>
      <c r="B49" s="178" t="s">
        <v>473</v>
      </c>
      <c r="C49" s="146">
        <v>109039.03999999999</v>
      </c>
      <c r="D49" s="181">
        <f t="shared" si="0"/>
        <v>109039.03999999999</v>
      </c>
      <c r="F49">
        <v>900</v>
      </c>
      <c r="G49" t="s">
        <v>391</v>
      </c>
      <c r="H49" s="58"/>
      <c r="L49" t="s">
        <v>177</v>
      </c>
      <c r="M49" t="s">
        <v>178</v>
      </c>
    </row>
    <row r="50" spans="1:13" x14ac:dyDescent="0.25">
      <c r="A50" s="177" t="s">
        <v>268</v>
      </c>
      <c r="B50" s="178" t="s">
        <v>474</v>
      </c>
      <c r="C50" s="146">
        <v>1048</v>
      </c>
      <c r="D50" s="181">
        <f t="shared" si="0"/>
        <v>1048</v>
      </c>
      <c r="F50">
        <v>812125</v>
      </c>
      <c r="G50" t="s">
        <v>391</v>
      </c>
      <c r="H50" s="58"/>
      <c r="L50" t="s">
        <v>179</v>
      </c>
      <c r="M50" t="s">
        <v>180</v>
      </c>
    </row>
    <row r="51" spans="1:13" x14ac:dyDescent="0.25">
      <c r="A51" s="177" t="s">
        <v>602</v>
      </c>
      <c r="B51" s="178" t="s">
        <v>559</v>
      </c>
      <c r="C51" s="146">
        <v>3120</v>
      </c>
      <c r="D51" s="181">
        <f t="shared" si="0"/>
        <v>3120</v>
      </c>
      <c r="F51">
        <v>77468.97</v>
      </c>
      <c r="G51" t="s">
        <v>422</v>
      </c>
      <c r="H51" s="58"/>
      <c r="L51" t="s">
        <v>181</v>
      </c>
      <c r="M51" t="s">
        <v>182</v>
      </c>
    </row>
    <row r="52" spans="1:13" x14ac:dyDescent="0.25">
      <c r="A52" s="177" t="s">
        <v>603</v>
      </c>
      <c r="B52" s="178" t="s">
        <v>541</v>
      </c>
      <c r="C52" s="146">
        <v>14950</v>
      </c>
      <c r="D52" s="181">
        <f t="shared" si="0"/>
        <v>14950</v>
      </c>
      <c r="F52">
        <v>40548</v>
      </c>
      <c r="G52" t="s">
        <v>423</v>
      </c>
      <c r="H52" s="58"/>
      <c r="L52" t="s">
        <v>183</v>
      </c>
      <c r="M52" t="s">
        <v>184</v>
      </c>
    </row>
    <row r="53" spans="1:13" x14ac:dyDescent="0.25">
      <c r="A53" s="177" t="s">
        <v>278</v>
      </c>
      <c r="B53" s="178" t="s">
        <v>478</v>
      </c>
      <c r="C53" s="146">
        <v>825250</v>
      </c>
      <c r="D53" s="181">
        <f t="shared" si="0"/>
        <v>825250</v>
      </c>
      <c r="F53">
        <v>388178.33</v>
      </c>
      <c r="G53" t="s">
        <v>392</v>
      </c>
      <c r="H53" s="58"/>
      <c r="L53" t="s">
        <v>185</v>
      </c>
      <c r="M53" t="s">
        <v>186</v>
      </c>
    </row>
    <row r="54" spans="1:13" x14ac:dyDescent="0.25">
      <c r="A54" s="177" t="s">
        <v>281</v>
      </c>
      <c r="B54" s="178" t="s">
        <v>491</v>
      </c>
      <c r="C54" s="146">
        <v>433000</v>
      </c>
      <c r="D54" s="181">
        <f t="shared" si="0"/>
        <v>433000</v>
      </c>
      <c r="F54">
        <v>33357.5</v>
      </c>
      <c r="G54" t="s">
        <v>393</v>
      </c>
      <c r="H54" s="58"/>
      <c r="L54" t="s">
        <v>187</v>
      </c>
      <c r="M54" t="s">
        <v>188</v>
      </c>
    </row>
    <row r="55" spans="1:13" x14ac:dyDescent="0.25">
      <c r="A55" s="177" t="s">
        <v>589</v>
      </c>
      <c r="B55" s="178" t="s">
        <v>590</v>
      </c>
      <c r="C55" s="146">
        <v>1800</v>
      </c>
      <c r="D55" s="181">
        <f t="shared" si="0"/>
        <v>1800</v>
      </c>
      <c r="F55">
        <v>104886.3</v>
      </c>
      <c r="G55" t="s">
        <v>394</v>
      </c>
      <c r="H55" s="58"/>
      <c r="L55" t="s">
        <v>189</v>
      </c>
      <c r="M55" t="s">
        <v>190</v>
      </c>
    </row>
    <row r="56" spans="1:13" x14ac:dyDescent="0.25">
      <c r="A56" s="177" t="s">
        <v>604</v>
      </c>
      <c r="B56" s="178" t="s">
        <v>555</v>
      </c>
      <c r="C56" s="146">
        <v>1472500</v>
      </c>
      <c r="D56" s="181">
        <f>+C56-850000</f>
        <v>622500</v>
      </c>
      <c r="F56">
        <v>17796.61</v>
      </c>
      <c r="G56" t="s">
        <v>395</v>
      </c>
      <c r="H56" s="58"/>
      <c r="L56" t="s">
        <v>191</v>
      </c>
      <c r="M56" t="s">
        <v>192</v>
      </c>
    </row>
    <row r="57" spans="1:13" x14ac:dyDescent="0.25">
      <c r="A57" s="177" t="s">
        <v>592</v>
      </c>
      <c r="B57" s="179" t="s">
        <v>546</v>
      </c>
      <c r="C57" s="154">
        <v>1724350</v>
      </c>
      <c r="D57" s="181">
        <f>+C57-178513.25</f>
        <v>1545836.75</v>
      </c>
      <c r="F57">
        <v>114061.2</v>
      </c>
      <c r="G57" t="s">
        <v>396</v>
      </c>
      <c r="H57" s="58"/>
      <c r="L57" t="s">
        <v>191</v>
      </c>
      <c r="M57" t="s">
        <v>193</v>
      </c>
    </row>
    <row r="58" spans="1:13" x14ac:dyDescent="0.25">
      <c r="A58" s="177" t="s">
        <v>289</v>
      </c>
      <c r="B58" s="179" t="s">
        <v>480</v>
      </c>
      <c r="C58" s="154">
        <v>8035</v>
      </c>
      <c r="D58" s="181">
        <f t="shared" si="0"/>
        <v>8035</v>
      </c>
      <c r="F58">
        <v>12314444</v>
      </c>
      <c r="G58" t="s">
        <v>397</v>
      </c>
      <c r="H58" s="58"/>
      <c r="L58" t="s">
        <v>194</v>
      </c>
      <c r="M58" t="s">
        <v>195</v>
      </c>
    </row>
    <row r="59" spans="1:13" x14ac:dyDescent="0.25">
      <c r="A59" s="177" t="s">
        <v>291</v>
      </c>
      <c r="B59" s="179" t="s">
        <v>499</v>
      </c>
      <c r="C59" s="158">
        <v>316</v>
      </c>
      <c r="D59" s="181">
        <f t="shared" si="0"/>
        <v>316</v>
      </c>
      <c r="F59">
        <v>87800.85</v>
      </c>
      <c r="G59" t="s">
        <v>398</v>
      </c>
      <c r="H59" s="58"/>
      <c r="L59" t="s">
        <v>196</v>
      </c>
      <c r="M59" t="s">
        <v>197</v>
      </c>
    </row>
    <row r="60" spans="1:13" x14ac:dyDescent="0.25">
      <c r="A60" s="177" t="s">
        <v>293</v>
      </c>
      <c r="B60" s="179" t="s">
        <v>504</v>
      </c>
      <c r="C60" s="154">
        <v>1345.45</v>
      </c>
      <c r="D60" s="181">
        <f t="shared" si="0"/>
        <v>1345.45</v>
      </c>
      <c r="F60">
        <v>68.95</v>
      </c>
      <c r="G60" t="s">
        <v>399</v>
      </c>
      <c r="H60" s="58"/>
      <c r="L60" t="s">
        <v>198</v>
      </c>
      <c r="M60" t="s">
        <v>199</v>
      </c>
    </row>
    <row r="61" spans="1:13" x14ac:dyDescent="0.25">
      <c r="A61" s="177" t="s">
        <v>296</v>
      </c>
      <c r="B61" s="178" t="s">
        <v>481</v>
      </c>
      <c r="C61" s="146">
        <v>225365</v>
      </c>
      <c r="D61" s="181">
        <f t="shared" si="0"/>
        <v>225365</v>
      </c>
      <c r="F61">
        <v>80950</v>
      </c>
      <c r="G61" t="s">
        <v>425</v>
      </c>
      <c r="H61" s="58"/>
      <c r="L61" t="s">
        <v>202</v>
      </c>
      <c r="M61" t="s">
        <v>203</v>
      </c>
    </row>
    <row r="62" spans="1:13" x14ac:dyDescent="0.25">
      <c r="A62" s="177" t="s">
        <v>591</v>
      </c>
      <c r="B62" s="178" t="s">
        <v>542</v>
      </c>
      <c r="C62" s="146">
        <v>594200</v>
      </c>
      <c r="D62" s="181">
        <f t="shared" si="0"/>
        <v>594200</v>
      </c>
      <c r="G62" t="s">
        <v>400</v>
      </c>
      <c r="H62" s="58"/>
      <c r="L62" t="s">
        <v>204</v>
      </c>
      <c r="M62" t="s">
        <v>205</v>
      </c>
    </row>
    <row r="63" spans="1:13" x14ac:dyDescent="0.25">
      <c r="A63" s="177" t="s">
        <v>300</v>
      </c>
      <c r="B63" s="178" t="s">
        <v>482</v>
      </c>
      <c r="C63" s="146">
        <v>14680.05</v>
      </c>
      <c r="D63" s="181">
        <f t="shared" si="0"/>
        <v>14680.05</v>
      </c>
      <c r="G63" t="s">
        <v>172</v>
      </c>
      <c r="H63" s="58"/>
      <c r="L63" t="s">
        <v>206</v>
      </c>
      <c r="M63" t="s">
        <v>207</v>
      </c>
    </row>
    <row r="64" spans="1:13" x14ac:dyDescent="0.25">
      <c r="A64" s="177" t="s">
        <v>593</v>
      </c>
      <c r="B64" s="178" t="s">
        <v>561</v>
      </c>
      <c r="C64" s="146">
        <v>9230</v>
      </c>
      <c r="D64" s="181">
        <f t="shared" si="0"/>
        <v>9230</v>
      </c>
      <c r="G64" t="s">
        <v>174</v>
      </c>
      <c r="H64" s="58"/>
      <c r="L64" t="s">
        <v>208</v>
      </c>
      <c r="M64" t="s">
        <v>209</v>
      </c>
    </row>
    <row r="65" spans="1:18" x14ac:dyDescent="0.25">
      <c r="A65" s="177" t="s">
        <v>324</v>
      </c>
      <c r="B65" s="178" t="s">
        <v>525</v>
      </c>
      <c r="C65" s="146">
        <v>2669933.36</v>
      </c>
      <c r="D65" s="181">
        <f>+C65-1600000</f>
        <v>1069933.3599999999</v>
      </c>
      <c r="G65" t="s">
        <v>180</v>
      </c>
      <c r="H65" s="58"/>
      <c r="L65" t="s">
        <v>214</v>
      </c>
      <c r="M65" t="s">
        <v>215</v>
      </c>
    </row>
    <row r="66" spans="1:18" x14ac:dyDescent="0.25">
      <c r="A66" s="177" t="s">
        <v>605</v>
      </c>
      <c r="B66" s="178" t="s">
        <v>550</v>
      </c>
      <c r="C66" s="146">
        <v>214718.27</v>
      </c>
      <c r="D66" s="181">
        <f t="shared" si="0"/>
        <v>214718.27</v>
      </c>
      <c r="G66" t="s">
        <v>182</v>
      </c>
      <c r="H66" s="58"/>
      <c r="L66" t="s">
        <v>216</v>
      </c>
      <c r="M66" t="s">
        <v>217</v>
      </c>
    </row>
    <row r="67" spans="1:18" x14ac:dyDescent="0.25">
      <c r="A67" s="177" t="s">
        <v>346</v>
      </c>
      <c r="B67" s="178" t="s">
        <v>529</v>
      </c>
      <c r="C67" s="146">
        <v>8474.58</v>
      </c>
      <c r="D67" s="181">
        <f t="shared" si="0"/>
        <v>8474.58</v>
      </c>
      <c r="G67" t="s">
        <v>184</v>
      </c>
      <c r="H67" s="58"/>
      <c r="L67" t="s">
        <v>218</v>
      </c>
      <c r="M67" t="s">
        <v>219</v>
      </c>
    </row>
    <row r="68" spans="1:18" x14ac:dyDescent="0.25">
      <c r="A68" s="177"/>
      <c r="B68" s="178"/>
      <c r="C68" s="146"/>
      <c r="D68" s="181">
        <f t="shared" si="0"/>
        <v>0</v>
      </c>
      <c r="G68" t="s">
        <v>186</v>
      </c>
      <c r="H68" s="58"/>
      <c r="L68" t="s">
        <v>220</v>
      </c>
      <c r="M68" t="s">
        <v>221</v>
      </c>
    </row>
    <row r="69" spans="1:18" x14ac:dyDescent="0.25">
      <c r="A69" s="177"/>
      <c r="B69" s="178"/>
      <c r="C69" s="146"/>
      <c r="D69" s="181">
        <f t="shared" si="0"/>
        <v>0</v>
      </c>
      <c r="G69" t="s">
        <v>401</v>
      </c>
      <c r="H69" s="58"/>
      <c r="L69" t="s">
        <v>222</v>
      </c>
      <c r="M69" t="s">
        <v>223</v>
      </c>
    </row>
    <row r="70" spans="1:18" x14ac:dyDescent="0.25">
      <c r="A70" s="177"/>
      <c r="B70" s="178"/>
      <c r="C70" s="146"/>
      <c r="D70" s="181">
        <f t="shared" si="0"/>
        <v>0</v>
      </c>
      <c r="G70" t="s">
        <v>190</v>
      </c>
      <c r="H70" s="58"/>
      <c r="L70" t="s">
        <v>224</v>
      </c>
      <c r="M70" t="s">
        <v>225</v>
      </c>
      <c r="R70" s="58"/>
    </row>
    <row r="71" spans="1:18" x14ac:dyDescent="0.25">
      <c r="A71" s="177"/>
      <c r="B71" s="178"/>
      <c r="C71" s="146"/>
      <c r="D71" s="181">
        <f t="shared" si="0"/>
        <v>0</v>
      </c>
      <c r="G71" t="s">
        <v>192</v>
      </c>
      <c r="H71" s="58"/>
      <c r="L71" t="s">
        <v>226</v>
      </c>
      <c r="M71" t="s">
        <v>227</v>
      </c>
    </row>
    <row r="72" spans="1:18" x14ac:dyDescent="0.25">
      <c r="A72" s="177"/>
      <c r="B72" s="178"/>
      <c r="C72" s="146"/>
      <c r="D72" s="181">
        <f t="shared" si="0"/>
        <v>0</v>
      </c>
      <c r="G72" t="s">
        <v>193</v>
      </c>
      <c r="H72" s="58"/>
      <c r="L72" t="s">
        <v>228</v>
      </c>
      <c r="M72" t="s">
        <v>229</v>
      </c>
    </row>
    <row r="73" spans="1:18" x14ac:dyDescent="0.25">
      <c r="A73" s="177"/>
      <c r="B73" s="178"/>
      <c r="C73" s="146"/>
      <c r="D73" s="181">
        <f t="shared" si="0"/>
        <v>0</v>
      </c>
      <c r="G73" t="s">
        <v>199</v>
      </c>
      <c r="H73" s="58"/>
      <c r="L73" t="s">
        <v>234</v>
      </c>
      <c r="M73" t="s">
        <v>235</v>
      </c>
    </row>
    <row r="74" spans="1:18" x14ac:dyDescent="0.25">
      <c r="A74" s="177"/>
      <c r="B74" s="178"/>
      <c r="C74" s="146"/>
      <c r="D74" s="181">
        <f t="shared" si="0"/>
        <v>0</v>
      </c>
      <c r="G74" t="s">
        <v>201</v>
      </c>
      <c r="H74" s="58"/>
      <c r="L74" t="s">
        <v>236</v>
      </c>
      <c r="M74" t="s">
        <v>237</v>
      </c>
    </row>
    <row r="75" spans="1:18" x14ac:dyDescent="0.25">
      <c r="A75" s="177"/>
      <c r="B75" s="178"/>
      <c r="C75" s="146"/>
      <c r="D75" s="181">
        <f t="shared" si="0"/>
        <v>0</v>
      </c>
      <c r="G75" t="s">
        <v>203</v>
      </c>
      <c r="H75" s="58"/>
      <c r="L75" t="s">
        <v>238</v>
      </c>
      <c r="M75" t="s">
        <v>239</v>
      </c>
    </row>
    <row r="76" spans="1:18" x14ac:dyDescent="0.25">
      <c r="A76" s="177"/>
      <c r="B76" s="178"/>
      <c r="C76" s="146"/>
      <c r="D76" s="181">
        <f t="shared" si="0"/>
        <v>0</v>
      </c>
      <c r="G76" t="s">
        <v>205</v>
      </c>
      <c r="H76" s="58"/>
      <c r="L76" t="s">
        <v>240</v>
      </c>
      <c r="M76" t="s">
        <v>241</v>
      </c>
    </row>
    <row r="77" spans="1:18" x14ac:dyDescent="0.25">
      <c r="A77" s="177"/>
      <c r="B77" s="178"/>
      <c r="C77" s="146"/>
      <c r="D77" s="181">
        <f t="shared" si="0"/>
        <v>0</v>
      </c>
      <c r="G77" t="s">
        <v>207</v>
      </c>
      <c r="H77" s="58"/>
      <c r="L77" t="s">
        <v>242</v>
      </c>
      <c r="M77" t="s">
        <v>243</v>
      </c>
    </row>
    <row r="78" spans="1:18" x14ac:dyDescent="0.25">
      <c r="A78" s="177"/>
      <c r="B78" s="178"/>
      <c r="C78" s="146"/>
      <c r="D78" s="181">
        <f t="shared" si="0"/>
        <v>0</v>
      </c>
      <c r="G78" t="s">
        <v>209</v>
      </c>
      <c r="H78" s="58"/>
      <c r="L78" t="s">
        <v>244</v>
      </c>
      <c r="M78" t="s">
        <v>245</v>
      </c>
    </row>
    <row r="79" spans="1:18" x14ac:dyDescent="0.25">
      <c r="A79" s="177"/>
      <c r="B79" s="178"/>
      <c r="C79" s="146"/>
      <c r="D79" s="181">
        <f t="shared" si="0"/>
        <v>0</v>
      </c>
      <c r="G79" t="s">
        <v>211</v>
      </c>
      <c r="L79" t="s">
        <v>246</v>
      </c>
      <c r="M79" t="s">
        <v>247</v>
      </c>
    </row>
    <row r="80" spans="1:18" x14ac:dyDescent="0.25">
      <c r="A80" s="177"/>
      <c r="B80" s="178"/>
      <c r="C80" s="146"/>
      <c r="D80" s="181">
        <f t="shared" si="0"/>
        <v>0</v>
      </c>
      <c r="G80" t="s">
        <v>213</v>
      </c>
      <c r="L80" t="s">
        <v>248</v>
      </c>
      <c r="M80" t="s">
        <v>249</v>
      </c>
    </row>
    <row r="81" spans="1:13" x14ac:dyDescent="0.25">
      <c r="A81" s="177"/>
      <c r="B81" s="178"/>
      <c r="C81" s="146"/>
      <c r="D81" s="181">
        <f t="shared" si="0"/>
        <v>0</v>
      </c>
      <c r="G81" t="s">
        <v>215</v>
      </c>
      <c r="L81" t="s">
        <v>250</v>
      </c>
      <c r="M81" t="s">
        <v>251</v>
      </c>
    </row>
    <row r="82" spans="1:13" x14ac:dyDescent="0.25">
      <c r="A82" s="177"/>
      <c r="B82" s="178"/>
      <c r="C82" s="146"/>
      <c r="D82" s="181">
        <f t="shared" si="0"/>
        <v>0</v>
      </c>
      <c r="G82" t="s">
        <v>217</v>
      </c>
      <c r="L82" t="s">
        <v>252</v>
      </c>
      <c r="M82" t="s">
        <v>253</v>
      </c>
    </row>
    <row r="83" spans="1:13" x14ac:dyDescent="0.25">
      <c r="A83" s="177"/>
      <c r="B83" s="178"/>
      <c r="C83" s="146"/>
      <c r="D83" s="181">
        <f t="shared" si="0"/>
        <v>0</v>
      </c>
      <c r="G83" t="s">
        <v>219</v>
      </c>
      <c r="L83" t="s">
        <v>254</v>
      </c>
      <c r="M83" t="s">
        <v>255</v>
      </c>
    </row>
    <row r="84" spans="1:13" x14ac:dyDescent="0.25">
      <c r="A84" s="177"/>
      <c r="B84" s="178"/>
      <c r="C84" s="146"/>
      <c r="D84" s="181">
        <f t="shared" si="0"/>
        <v>0</v>
      </c>
      <c r="G84" t="s">
        <v>221</v>
      </c>
      <c r="L84" t="s">
        <v>256</v>
      </c>
      <c r="M84" t="s">
        <v>257</v>
      </c>
    </row>
    <row r="85" spans="1:13" x14ac:dyDescent="0.25">
      <c r="A85" s="177"/>
      <c r="B85" s="178"/>
      <c r="C85" s="146"/>
      <c r="D85" s="181">
        <f t="shared" si="0"/>
        <v>0</v>
      </c>
      <c r="G85" t="s">
        <v>223</v>
      </c>
      <c r="L85" t="s">
        <v>258</v>
      </c>
      <c r="M85" t="s">
        <v>259</v>
      </c>
    </row>
    <row r="86" spans="1:13" x14ac:dyDescent="0.25">
      <c r="A86" s="177"/>
      <c r="B86" s="178"/>
      <c r="C86" s="146"/>
      <c r="D86" s="181">
        <f t="shared" si="0"/>
        <v>0</v>
      </c>
      <c r="G86" t="s">
        <v>225</v>
      </c>
      <c r="L86" t="s">
        <v>260</v>
      </c>
      <c r="M86" t="s">
        <v>261</v>
      </c>
    </row>
    <row r="87" spans="1:13" x14ac:dyDescent="0.25">
      <c r="A87" s="177"/>
      <c r="B87" s="178"/>
      <c r="C87" s="146"/>
      <c r="D87" s="181">
        <f t="shared" si="0"/>
        <v>0</v>
      </c>
      <c r="G87" t="s">
        <v>227</v>
      </c>
      <c r="L87" t="s">
        <v>262</v>
      </c>
      <c r="M87" t="s">
        <v>263</v>
      </c>
    </row>
    <row r="88" spans="1:13" x14ac:dyDescent="0.25">
      <c r="A88" s="177"/>
      <c r="B88" s="178"/>
      <c r="C88" s="146"/>
      <c r="D88" s="181">
        <f>+C88</f>
        <v>0</v>
      </c>
      <c r="G88" t="s">
        <v>229</v>
      </c>
      <c r="L88" t="s">
        <v>264</v>
      </c>
      <c r="M88" t="s">
        <v>265</v>
      </c>
    </row>
    <row r="89" spans="1:13" x14ac:dyDescent="0.25">
      <c r="A89" s="177"/>
      <c r="B89" s="178"/>
      <c r="C89" s="146"/>
      <c r="D89" s="181">
        <f t="shared" ref="D89:D104" si="1">+C89</f>
        <v>0</v>
      </c>
      <c r="G89" t="s">
        <v>231</v>
      </c>
      <c r="L89" t="s">
        <v>266</v>
      </c>
      <c r="M89" t="s">
        <v>267</v>
      </c>
    </row>
    <row r="90" spans="1:13" x14ac:dyDescent="0.25">
      <c r="A90" s="177"/>
      <c r="B90" s="178"/>
      <c r="C90" s="146"/>
      <c r="D90" s="181">
        <f t="shared" si="1"/>
        <v>0</v>
      </c>
      <c r="G90" t="s">
        <v>233</v>
      </c>
      <c r="L90" t="s">
        <v>268</v>
      </c>
      <c r="M90" t="s">
        <v>269</v>
      </c>
    </row>
    <row r="91" spans="1:13" x14ac:dyDescent="0.25">
      <c r="A91" s="177"/>
      <c r="B91" s="178"/>
      <c r="C91" s="146"/>
      <c r="D91" s="181">
        <f t="shared" si="1"/>
        <v>0</v>
      </c>
      <c r="G91" t="s">
        <v>235</v>
      </c>
      <c r="L91" t="s">
        <v>270</v>
      </c>
      <c r="M91" t="s">
        <v>271</v>
      </c>
    </row>
    <row r="92" spans="1:13" x14ac:dyDescent="0.25">
      <c r="A92" s="177"/>
      <c r="B92" s="178"/>
      <c r="C92" s="146"/>
      <c r="D92" s="181">
        <f t="shared" si="1"/>
        <v>0</v>
      </c>
      <c r="G92" t="s">
        <v>237</v>
      </c>
      <c r="L92" t="s">
        <v>272</v>
      </c>
      <c r="M92" t="s">
        <v>273</v>
      </c>
    </row>
    <row r="93" spans="1:13" x14ac:dyDescent="0.25">
      <c r="A93" s="177"/>
      <c r="B93" s="178"/>
      <c r="C93" s="146"/>
      <c r="D93" s="181">
        <f t="shared" si="1"/>
        <v>0</v>
      </c>
      <c r="G93" t="s">
        <v>239</v>
      </c>
      <c r="L93" t="s">
        <v>274</v>
      </c>
      <c r="M93" t="s">
        <v>275</v>
      </c>
    </row>
    <row r="94" spans="1:13" x14ac:dyDescent="0.25">
      <c r="A94" s="177"/>
      <c r="B94" s="178"/>
      <c r="C94" s="146"/>
      <c r="D94" s="181">
        <f t="shared" si="1"/>
        <v>0</v>
      </c>
      <c r="G94" t="s">
        <v>241</v>
      </c>
      <c r="L94" t="s">
        <v>276</v>
      </c>
      <c r="M94" t="s">
        <v>277</v>
      </c>
    </row>
    <row r="95" spans="1:13" x14ac:dyDescent="0.25">
      <c r="A95" s="177"/>
      <c r="B95" s="178"/>
      <c r="C95" s="146"/>
      <c r="D95" s="181">
        <f t="shared" si="1"/>
        <v>0</v>
      </c>
      <c r="G95" t="s">
        <v>243</v>
      </c>
      <c r="L95" t="s">
        <v>278</v>
      </c>
      <c r="M95" t="s">
        <v>279</v>
      </c>
    </row>
    <row r="96" spans="1:13" x14ac:dyDescent="0.25">
      <c r="A96" s="177"/>
      <c r="B96" s="178"/>
      <c r="C96" s="146"/>
      <c r="D96" s="181">
        <f t="shared" si="1"/>
        <v>0</v>
      </c>
      <c r="G96" t="s">
        <v>245</v>
      </c>
      <c r="L96" t="s">
        <v>278</v>
      </c>
      <c r="M96" t="s">
        <v>280</v>
      </c>
    </row>
    <row r="97" spans="1:13" x14ac:dyDescent="0.25">
      <c r="A97" s="177"/>
      <c r="B97" s="178"/>
      <c r="C97" s="146"/>
      <c r="D97" s="181">
        <f t="shared" si="1"/>
        <v>0</v>
      </c>
      <c r="G97" t="s">
        <v>247</v>
      </c>
      <c r="L97" t="s">
        <v>281</v>
      </c>
      <c r="M97" t="s">
        <v>282</v>
      </c>
    </row>
    <row r="98" spans="1:13" x14ac:dyDescent="0.25">
      <c r="A98" s="177"/>
      <c r="B98" s="178"/>
      <c r="C98" s="146"/>
      <c r="D98" s="181">
        <f t="shared" si="1"/>
        <v>0</v>
      </c>
      <c r="G98" t="s">
        <v>249</v>
      </c>
      <c r="L98" t="s">
        <v>283</v>
      </c>
      <c r="M98" t="s">
        <v>284</v>
      </c>
    </row>
    <row r="99" spans="1:13" x14ac:dyDescent="0.25">
      <c r="A99" s="177"/>
      <c r="B99" s="178"/>
      <c r="C99" s="146"/>
      <c r="D99" s="181">
        <f t="shared" si="1"/>
        <v>0</v>
      </c>
      <c r="G99" t="s">
        <v>251</v>
      </c>
      <c r="L99" t="s">
        <v>285</v>
      </c>
      <c r="M99" t="s">
        <v>286</v>
      </c>
    </row>
    <row r="100" spans="1:13" x14ac:dyDescent="0.25">
      <c r="A100" s="177"/>
      <c r="B100" s="178"/>
      <c r="C100" s="146"/>
      <c r="D100" s="181">
        <f t="shared" si="1"/>
        <v>0</v>
      </c>
      <c r="G100" t="s">
        <v>253</v>
      </c>
      <c r="L100" t="s">
        <v>287</v>
      </c>
      <c r="M100" t="s">
        <v>288</v>
      </c>
    </row>
    <row r="101" spans="1:13" x14ac:dyDescent="0.25">
      <c r="A101" s="177"/>
      <c r="B101" s="178"/>
      <c r="C101" s="146"/>
      <c r="D101" s="181">
        <f t="shared" si="1"/>
        <v>0</v>
      </c>
      <c r="G101" t="s">
        <v>255</v>
      </c>
      <c r="L101" t="s">
        <v>289</v>
      </c>
      <c r="M101" t="s">
        <v>290</v>
      </c>
    </row>
    <row r="102" spans="1:13" x14ac:dyDescent="0.25">
      <c r="A102" s="177"/>
      <c r="B102" s="178"/>
      <c r="C102" s="146"/>
      <c r="D102" s="181">
        <f t="shared" si="1"/>
        <v>0</v>
      </c>
      <c r="G102" t="s">
        <v>257</v>
      </c>
      <c r="L102" t="s">
        <v>291</v>
      </c>
      <c r="M102" t="s">
        <v>292</v>
      </c>
    </row>
    <row r="103" spans="1:13" x14ac:dyDescent="0.25">
      <c r="A103" s="177"/>
      <c r="B103" s="178"/>
      <c r="C103" s="146"/>
      <c r="D103" s="181">
        <f t="shared" si="1"/>
        <v>0</v>
      </c>
      <c r="G103" t="s">
        <v>259</v>
      </c>
      <c r="L103" t="s">
        <v>293</v>
      </c>
      <c r="M103" t="s">
        <v>294</v>
      </c>
    </row>
    <row r="104" spans="1:13" x14ac:dyDescent="0.25">
      <c r="A104" s="177"/>
      <c r="B104" s="178"/>
      <c r="C104" s="146"/>
      <c r="D104" s="181">
        <f t="shared" si="1"/>
        <v>0</v>
      </c>
      <c r="G104" t="s">
        <v>261</v>
      </c>
      <c r="L104" t="s">
        <v>293</v>
      </c>
      <c r="M104" t="s">
        <v>295</v>
      </c>
    </row>
    <row r="105" spans="1:13" x14ac:dyDescent="0.25">
      <c r="A105" s="177"/>
      <c r="B105" s="178"/>
      <c r="C105" s="146"/>
      <c r="D105" s="181">
        <f>+C105</f>
        <v>0</v>
      </c>
      <c r="G105" t="s">
        <v>263</v>
      </c>
      <c r="L105" t="s">
        <v>296</v>
      </c>
      <c r="M105" t="s">
        <v>297</v>
      </c>
    </row>
    <row r="106" spans="1:13" x14ac:dyDescent="0.25">
      <c r="A106" s="177"/>
      <c r="B106" s="178"/>
      <c r="C106" s="146"/>
      <c r="D106" s="181">
        <f>+C106</f>
        <v>0</v>
      </c>
      <c r="G106" t="s">
        <v>265</v>
      </c>
      <c r="L106" t="s">
        <v>298</v>
      </c>
      <c r="M106" t="s">
        <v>299</v>
      </c>
    </row>
    <row r="107" spans="1:13" x14ac:dyDescent="0.25">
      <c r="A107" s="177"/>
      <c r="B107" s="178"/>
      <c r="C107" s="146"/>
      <c r="D107" s="181">
        <f>+C107</f>
        <v>0</v>
      </c>
      <c r="G107" t="s">
        <v>267</v>
      </c>
      <c r="L107" t="s">
        <v>300</v>
      </c>
      <c r="M107" t="s">
        <v>301</v>
      </c>
    </row>
    <row r="108" spans="1:13" ht="15.75" thickBot="1" x14ac:dyDescent="0.3">
      <c r="A108" s="180"/>
      <c r="B108" s="194"/>
      <c r="C108" s="147"/>
      <c r="D108" s="195">
        <f>+C108</f>
        <v>0</v>
      </c>
      <c r="G108" t="s">
        <v>269</v>
      </c>
      <c r="L108" t="s">
        <v>302</v>
      </c>
      <c r="M108" t="s">
        <v>303</v>
      </c>
    </row>
    <row r="109" spans="1:13" x14ac:dyDescent="0.25">
      <c r="G109" t="s">
        <v>271</v>
      </c>
      <c r="L109" t="s">
        <v>304</v>
      </c>
      <c r="M109" t="s">
        <v>305</v>
      </c>
    </row>
    <row r="110" spans="1:13" x14ac:dyDescent="0.25">
      <c r="G110" t="s">
        <v>273</v>
      </c>
      <c r="L110" t="s">
        <v>306</v>
      </c>
      <c r="M110" t="s">
        <v>307</v>
      </c>
    </row>
    <row r="111" spans="1:13" x14ac:dyDescent="0.25">
      <c r="G111" t="s">
        <v>275</v>
      </c>
      <c r="L111" t="s">
        <v>308</v>
      </c>
      <c r="M111" t="s">
        <v>309</v>
      </c>
    </row>
    <row r="112" spans="1:13" x14ac:dyDescent="0.25">
      <c r="G112" t="s">
        <v>277</v>
      </c>
      <c r="L112" t="s">
        <v>310</v>
      </c>
      <c r="M112" t="s">
        <v>311</v>
      </c>
    </row>
    <row r="113" spans="7:13" x14ac:dyDescent="0.25">
      <c r="G113" t="s">
        <v>279</v>
      </c>
      <c r="L113" t="s">
        <v>312</v>
      </c>
      <c r="M113" t="s">
        <v>313</v>
      </c>
    </row>
    <row r="114" spans="7:13" x14ac:dyDescent="0.25">
      <c r="G114" t="s">
        <v>523</v>
      </c>
      <c r="L114" t="s">
        <v>314</v>
      </c>
      <c r="M114" t="s">
        <v>315</v>
      </c>
    </row>
    <row r="115" spans="7:13" x14ac:dyDescent="0.25">
      <c r="G115" t="s">
        <v>282</v>
      </c>
      <c r="L115" t="s">
        <v>316</v>
      </c>
      <c r="M115" t="s">
        <v>317</v>
      </c>
    </row>
    <row r="116" spans="7:13" x14ac:dyDescent="0.25">
      <c r="G116" t="s">
        <v>284</v>
      </c>
      <c r="L116" t="s">
        <v>318</v>
      </c>
      <c r="M116" t="s">
        <v>319</v>
      </c>
    </row>
    <row r="117" spans="7:13" x14ac:dyDescent="0.25">
      <c r="G117" t="s">
        <v>286</v>
      </c>
      <c r="L117" t="s">
        <v>320</v>
      </c>
      <c r="M117" t="s">
        <v>321</v>
      </c>
    </row>
    <row r="118" spans="7:13" x14ac:dyDescent="0.25">
      <c r="G118" t="s">
        <v>288</v>
      </c>
      <c r="L118" t="s">
        <v>322</v>
      </c>
      <c r="M118" t="s">
        <v>323</v>
      </c>
    </row>
    <row r="119" spans="7:13" x14ac:dyDescent="0.25">
      <c r="G119" t="s">
        <v>290</v>
      </c>
      <c r="L119" t="s">
        <v>324</v>
      </c>
      <c r="M119" t="s">
        <v>325</v>
      </c>
    </row>
    <row r="120" spans="7:13" x14ac:dyDescent="0.25">
      <c r="G120" t="s">
        <v>292</v>
      </c>
      <c r="L120" t="s">
        <v>326</v>
      </c>
      <c r="M120" t="s">
        <v>327</v>
      </c>
    </row>
    <row r="121" spans="7:13" x14ac:dyDescent="0.25">
      <c r="G121" t="s">
        <v>294</v>
      </c>
      <c r="L121" t="s">
        <v>328</v>
      </c>
      <c r="M121" t="s">
        <v>329</v>
      </c>
    </row>
    <row r="122" spans="7:13" x14ac:dyDescent="0.25">
      <c r="G122" t="s">
        <v>295</v>
      </c>
      <c r="L122" t="s">
        <v>330</v>
      </c>
      <c r="M122" t="s">
        <v>331</v>
      </c>
    </row>
    <row r="123" spans="7:13" x14ac:dyDescent="0.25">
      <c r="G123" t="s">
        <v>297</v>
      </c>
      <c r="L123" t="s">
        <v>332</v>
      </c>
      <c r="M123" t="s">
        <v>333</v>
      </c>
    </row>
    <row r="124" spans="7:13" x14ac:dyDescent="0.25">
      <c r="G124" t="s">
        <v>299</v>
      </c>
      <c r="L124" t="s">
        <v>334</v>
      </c>
      <c r="M124" t="s">
        <v>335</v>
      </c>
    </row>
    <row r="125" spans="7:13" x14ac:dyDescent="0.25">
      <c r="G125" t="s">
        <v>301</v>
      </c>
      <c r="L125" t="s">
        <v>336</v>
      </c>
      <c r="M125" t="s">
        <v>337</v>
      </c>
    </row>
    <row r="126" spans="7:13" x14ac:dyDescent="0.25">
      <c r="G126" t="s">
        <v>303</v>
      </c>
      <c r="L126" t="s">
        <v>338</v>
      </c>
      <c r="M126" t="s">
        <v>339</v>
      </c>
    </row>
    <row r="127" spans="7:13" x14ac:dyDescent="0.25">
      <c r="G127" t="s">
        <v>305</v>
      </c>
      <c r="L127" t="s">
        <v>340</v>
      </c>
      <c r="M127" t="s">
        <v>341</v>
      </c>
    </row>
    <row r="128" spans="7:13" x14ac:dyDescent="0.25">
      <c r="G128" t="s">
        <v>307</v>
      </c>
      <c r="L128" t="s">
        <v>342</v>
      </c>
      <c r="M128" t="s">
        <v>343</v>
      </c>
    </row>
    <row r="129" spans="7:13" x14ac:dyDescent="0.25">
      <c r="G129" t="s">
        <v>309</v>
      </c>
      <c r="L129" t="s">
        <v>344</v>
      </c>
      <c r="M129" t="s">
        <v>345</v>
      </c>
    </row>
    <row r="130" spans="7:13" x14ac:dyDescent="0.25">
      <c r="G130" t="s">
        <v>311</v>
      </c>
      <c r="L130" t="s">
        <v>346</v>
      </c>
      <c r="M130" t="s">
        <v>347</v>
      </c>
    </row>
    <row r="131" spans="7:13" x14ac:dyDescent="0.25">
      <c r="G131" t="s">
        <v>313</v>
      </c>
      <c r="L131" t="s">
        <v>348</v>
      </c>
      <c r="M131" t="s">
        <v>349</v>
      </c>
    </row>
    <row r="132" spans="7:13" x14ac:dyDescent="0.25">
      <c r="G132" t="s">
        <v>315</v>
      </c>
      <c r="L132" t="s">
        <v>350</v>
      </c>
      <c r="M132" t="s">
        <v>351</v>
      </c>
    </row>
    <row r="133" spans="7:13" x14ac:dyDescent="0.25">
      <c r="G133" t="s">
        <v>317</v>
      </c>
      <c r="L133" t="s">
        <v>352</v>
      </c>
      <c r="M133" t="s">
        <v>353</v>
      </c>
    </row>
    <row r="134" spans="7:13" x14ac:dyDescent="0.25">
      <c r="G134" t="s">
        <v>319</v>
      </c>
      <c r="L134" t="s">
        <v>354</v>
      </c>
      <c r="M134" t="s">
        <v>355</v>
      </c>
    </row>
    <row r="135" spans="7:13" x14ac:dyDescent="0.25">
      <c r="G135" t="s">
        <v>321</v>
      </c>
    </row>
    <row r="136" spans="7:13" x14ac:dyDescent="0.25">
      <c r="G136" t="s">
        <v>323</v>
      </c>
    </row>
    <row r="137" spans="7:13" x14ac:dyDescent="0.25">
      <c r="G137" t="s">
        <v>325</v>
      </c>
    </row>
    <row r="138" spans="7:13" x14ac:dyDescent="0.25">
      <c r="G138" t="s">
        <v>327</v>
      </c>
    </row>
    <row r="139" spans="7:13" x14ac:dyDescent="0.25">
      <c r="G139" t="s">
        <v>329</v>
      </c>
    </row>
    <row r="140" spans="7:13" x14ac:dyDescent="0.25">
      <c r="G140" t="s">
        <v>331</v>
      </c>
    </row>
    <row r="141" spans="7:13" x14ac:dyDescent="0.25">
      <c r="G141" t="s">
        <v>333</v>
      </c>
    </row>
    <row r="142" spans="7:13" x14ac:dyDescent="0.25">
      <c r="G142" t="s">
        <v>335</v>
      </c>
    </row>
    <row r="143" spans="7:13" x14ac:dyDescent="0.25">
      <c r="G143" t="s">
        <v>337</v>
      </c>
    </row>
    <row r="144" spans="7:13" x14ac:dyDescent="0.25">
      <c r="G144" t="s">
        <v>339</v>
      </c>
    </row>
    <row r="145" spans="7:7" x14ac:dyDescent="0.25">
      <c r="G145" t="s">
        <v>341</v>
      </c>
    </row>
    <row r="146" spans="7:7" x14ac:dyDescent="0.25">
      <c r="G146" t="s">
        <v>343</v>
      </c>
    </row>
    <row r="147" spans="7:7" x14ac:dyDescent="0.25">
      <c r="G147" t="s">
        <v>345</v>
      </c>
    </row>
    <row r="148" spans="7:7" x14ac:dyDescent="0.25">
      <c r="G148" t="s">
        <v>347</v>
      </c>
    </row>
    <row r="149" spans="7:7" x14ac:dyDescent="0.25">
      <c r="G149" t="s">
        <v>349</v>
      </c>
    </row>
    <row r="150" spans="7:7" x14ac:dyDescent="0.25">
      <c r="G150" t="s">
        <v>351</v>
      </c>
    </row>
    <row r="151" spans="7:7" x14ac:dyDescent="0.25">
      <c r="G151" t="s">
        <v>353</v>
      </c>
    </row>
    <row r="152" spans="7:7" x14ac:dyDescent="0.25">
      <c r="G152" t="s">
        <v>355</v>
      </c>
    </row>
    <row r="193" spans="1:2" x14ac:dyDescent="0.25">
      <c r="A193" s="128" t="s">
        <v>142</v>
      </c>
      <c r="B193" s="130" t="s">
        <v>367</v>
      </c>
    </row>
    <row r="194" spans="1:2" x14ac:dyDescent="0.25">
      <c r="A194" s="128" t="s">
        <v>144</v>
      </c>
      <c r="B194" s="130" t="s">
        <v>368</v>
      </c>
    </row>
    <row r="195" spans="1:2" x14ac:dyDescent="0.25">
      <c r="A195" s="128" t="s">
        <v>146</v>
      </c>
      <c r="B195" s="130" t="s">
        <v>403</v>
      </c>
    </row>
    <row r="196" spans="1:2" x14ac:dyDescent="0.25">
      <c r="A196" s="128" t="s">
        <v>148</v>
      </c>
      <c r="B196" s="130" t="s">
        <v>404</v>
      </c>
    </row>
    <row r="197" spans="1:2" x14ac:dyDescent="0.25">
      <c r="A197" s="128" t="s">
        <v>152</v>
      </c>
      <c r="B197" s="130" t="s">
        <v>369</v>
      </c>
    </row>
    <row r="198" spans="1:2" x14ac:dyDescent="0.25">
      <c r="A198" s="128" t="s">
        <v>156</v>
      </c>
      <c r="B198" s="130" t="s">
        <v>370</v>
      </c>
    </row>
    <row r="199" spans="1:2" x14ac:dyDescent="0.25">
      <c r="A199" s="128" t="s">
        <v>157</v>
      </c>
      <c r="B199" t="s">
        <v>405</v>
      </c>
    </row>
    <row r="200" spans="1:2" x14ac:dyDescent="0.25">
      <c r="A200" s="128" t="s">
        <v>158</v>
      </c>
      <c r="B200" s="130" t="s">
        <v>371</v>
      </c>
    </row>
    <row r="201" spans="1:2" x14ac:dyDescent="0.25">
      <c r="A201" s="128" t="s">
        <v>160</v>
      </c>
      <c r="B201" s="130" t="s">
        <v>372</v>
      </c>
    </row>
    <row r="202" spans="1:2" x14ac:dyDescent="0.25">
      <c r="A202" s="128" t="s">
        <v>164</v>
      </c>
      <c r="B202" s="130" t="s">
        <v>406</v>
      </c>
    </row>
    <row r="203" spans="1:2" x14ac:dyDescent="0.25">
      <c r="A203" s="128" t="s">
        <v>169</v>
      </c>
      <c r="B203" s="130" t="s">
        <v>407</v>
      </c>
    </row>
    <row r="204" spans="1:2" x14ac:dyDescent="0.25">
      <c r="A204" s="128" t="s">
        <v>171</v>
      </c>
      <c r="B204" t="s">
        <v>408</v>
      </c>
    </row>
    <row r="205" spans="1:2" x14ac:dyDescent="0.25">
      <c r="A205" s="128" t="s">
        <v>175</v>
      </c>
      <c r="B205" s="130" t="s">
        <v>373</v>
      </c>
    </row>
    <row r="206" spans="1:2" x14ac:dyDescent="0.25">
      <c r="A206" s="128" t="s">
        <v>177</v>
      </c>
      <c r="B206" s="130" t="s">
        <v>374</v>
      </c>
    </row>
    <row r="207" spans="1:2" x14ac:dyDescent="0.25">
      <c r="A207" s="128" t="s">
        <v>179</v>
      </c>
      <c r="B207" s="130" t="s">
        <v>375</v>
      </c>
    </row>
    <row r="208" spans="1:2" x14ac:dyDescent="0.25">
      <c r="A208" s="128" t="s">
        <v>181</v>
      </c>
      <c r="B208" s="130" t="s">
        <v>376</v>
      </c>
    </row>
    <row r="209" spans="1:2" x14ac:dyDescent="0.25">
      <c r="A209" s="128" t="s">
        <v>185</v>
      </c>
      <c r="B209" s="130" t="s">
        <v>409</v>
      </c>
    </row>
    <row r="210" spans="1:2" x14ac:dyDescent="0.25">
      <c r="A210" s="128" t="s">
        <v>187</v>
      </c>
      <c r="B210" s="130" t="s">
        <v>410</v>
      </c>
    </row>
    <row r="211" spans="1:2" x14ac:dyDescent="0.25">
      <c r="A211" s="128" t="s">
        <v>191</v>
      </c>
      <c r="B211" s="130" t="s">
        <v>377</v>
      </c>
    </row>
    <row r="212" spans="1:2" x14ac:dyDescent="0.25">
      <c r="A212" s="128" t="s">
        <v>191</v>
      </c>
      <c r="B212" s="130" t="s">
        <v>426</v>
      </c>
    </row>
    <row r="213" spans="1:2" x14ac:dyDescent="0.25">
      <c r="A213" s="128" t="s">
        <v>200</v>
      </c>
      <c r="B213" s="130" t="s">
        <v>378</v>
      </c>
    </row>
    <row r="214" spans="1:2" x14ac:dyDescent="0.25">
      <c r="A214" s="128" t="s">
        <v>204</v>
      </c>
      <c r="B214" s="130" t="s">
        <v>411</v>
      </c>
    </row>
    <row r="215" spans="1:2" x14ac:dyDescent="0.25">
      <c r="A215" s="128" t="s">
        <v>206</v>
      </c>
      <c r="B215" s="130" t="s">
        <v>412</v>
      </c>
    </row>
    <row r="216" spans="1:2" x14ac:dyDescent="0.25">
      <c r="A216" s="128" t="s">
        <v>208</v>
      </c>
      <c r="B216" s="130" t="s">
        <v>379</v>
      </c>
    </row>
    <row r="217" spans="1:2" x14ac:dyDescent="0.25">
      <c r="A217" s="128" t="s">
        <v>210</v>
      </c>
      <c r="B217" s="130" t="s">
        <v>413</v>
      </c>
    </row>
    <row r="218" spans="1:2" x14ac:dyDescent="0.25">
      <c r="A218" s="128" t="s">
        <v>214</v>
      </c>
      <c r="B218" s="130" t="s">
        <v>414</v>
      </c>
    </row>
    <row r="219" spans="1:2" x14ac:dyDescent="0.25">
      <c r="A219" s="128" t="s">
        <v>218</v>
      </c>
      <c r="B219" s="130" t="s">
        <v>380</v>
      </c>
    </row>
    <row r="220" spans="1:2" x14ac:dyDescent="0.25">
      <c r="A220" s="128" t="s">
        <v>220</v>
      </c>
      <c r="B220" s="130" t="s">
        <v>381</v>
      </c>
    </row>
    <row r="221" spans="1:2" x14ac:dyDescent="0.25">
      <c r="A221" s="128" t="s">
        <v>226</v>
      </c>
      <c r="B221" s="130" t="s">
        <v>382</v>
      </c>
    </row>
    <row r="222" spans="1:2" x14ac:dyDescent="0.25">
      <c r="A222" s="128" t="s">
        <v>228</v>
      </c>
      <c r="B222" s="130" t="s">
        <v>383</v>
      </c>
    </row>
    <row r="223" spans="1:2" x14ac:dyDescent="0.25">
      <c r="A223" s="128" t="s">
        <v>232</v>
      </c>
      <c r="B223" s="130" t="s">
        <v>415</v>
      </c>
    </row>
    <row r="224" spans="1:2" x14ac:dyDescent="0.25">
      <c r="A224" s="128" t="s">
        <v>234</v>
      </c>
      <c r="B224" s="130" t="s">
        <v>416</v>
      </c>
    </row>
    <row r="225" spans="1:2" x14ac:dyDescent="0.25">
      <c r="A225" s="128" t="s">
        <v>236</v>
      </c>
      <c r="B225" s="130" t="s">
        <v>384</v>
      </c>
    </row>
    <row r="226" spans="1:2" x14ac:dyDescent="0.25">
      <c r="A226" s="128" t="s">
        <v>240</v>
      </c>
      <c r="B226" s="130" t="s">
        <v>385</v>
      </c>
    </row>
    <row r="227" spans="1:2" x14ac:dyDescent="0.25">
      <c r="A227" s="128" t="s">
        <v>244</v>
      </c>
      <c r="B227" s="130" t="s">
        <v>386</v>
      </c>
    </row>
    <row r="228" spans="1:2" x14ac:dyDescent="0.25">
      <c r="A228" s="128" t="s">
        <v>246</v>
      </c>
      <c r="B228" s="130" t="s">
        <v>387</v>
      </c>
    </row>
    <row r="229" spans="1:2" x14ac:dyDescent="0.25">
      <c r="A229" s="128" t="s">
        <v>248</v>
      </c>
      <c r="B229" s="130" t="s">
        <v>417</v>
      </c>
    </row>
    <row r="230" spans="1:2" x14ac:dyDescent="0.25">
      <c r="A230" s="128" t="s">
        <v>250</v>
      </c>
      <c r="B230" s="130" t="s">
        <v>418</v>
      </c>
    </row>
    <row r="231" spans="1:2" x14ac:dyDescent="0.25">
      <c r="A231" s="128" t="s">
        <v>256</v>
      </c>
      <c r="B231" s="130" t="s">
        <v>419</v>
      </c>
    </row>
    <row r="232" spans="1:2" x14ac:dyDescent="0.25">
      <c r="A232" s="128" t="s">
        <v>262</v>
      </c>
      <c r="B232" s="130" t="s">
        <v>388</v>
      </c>
    </row>
    <row r="233" spans="1:2" x14ac:dyDescent="0.25">
      <c r="A233" s="128" t="s">
        <v>264</v>
      </c>
      <c r="B233" s="130" t="s">
        <v>420</v>
      </c>
    </row>
    <row r="234" spans="1:2" x14ac:dyDescent="0.25">
      <c r="A234" s="128" t="s">
        <v>268</v>
      </c>
      <c r="B234" s="130" t="s">
        <v>389</v>
      </c>
    </row>
    <row r="235" spans="1:2" x14ac:dyDescent="0.25">
      <c r="A235" s="128" t="s">
        <v>270</v>
      </c>
      <c r="B235" s="130" t="s">
        <v>421</v>
      </c>
    </row>
    <row r="236" spans="1:2" x14ac:dyDescent="0.25">
      <c r="A236" s="128" t="s">
        <v>272</v>
      </c>
      <c r="B236" s="130" t="s">
        <v>390</v>
      </c>
    </row>
    <row r="237" spans="1:2" x14ac:dyDescent="0.25">
      <c r="A237" s="128" t="s">
        <v>278</v>
      </c>
      <c r="B237" s="130" t="s">
        <v>391</v>
      </c>
    </row>
    <row r="238" spans="1:2" x14ac:dyDescent="0.25">
      <c r="A238" s="128" t="s">
        <v>278</v>
      </c>
      <c r="B238" s="130" t="s">
        <v>391</v>
      </c>
    </row>
    <row r="239" spans="1:2" x14ac:dyDescent="0.25">
      <c r="A239" s="128" t="s">
        <v>283</v>
      </c>
      <c r="B239" s="130" t="s">
        <v>422</v>
      </c>
    </row>
    <row r="240" spans="1:2" x14ac:dyDescent="0.25">
      <c r="A240" s="128" t="s">
        <v>285</v>
      </c>
      <c r="B240" s="130" t="s">
        <v>423</v>
      </c>
    </row>
    <row r="241" spans="1:2" x14ac:dyDescent="0.25">
      <c r="A241" s="128" t="s">
        <v>289</v>
      </c>
      <c r="B241" s="130" t="s">
        <v>392</v>
      </c>
    </row>
    <row r="242" spans="1:2" x14ac:dyDescent="0.25">
      <c r="A242" s="128" t="s">
        <v>291</v>
      </c>
      <c r="B242" s="130" t="s">
        <v>393</v>
      </c>
    </row>
    <row r="243" spans="1:2" x14ac:dyDescent="0.25">
      <c r="A243" s="128" t="s">
        <v>293</v>
      </c>
      <c r="B243" s="130" t="s">
        <v>394</v>
      </c>
    </row>
    <row r="244" spans="1:2" x14ac:dyDescent="0.25">
      <c r="A244" s="128" t="s">
        <v>296</v>
      </c>
      <c r="B244" s="130" t="s">
        <v>395</v>
      </c>
    </row>
    <row r="245" spans="1:2" x14ac:dyDescent="0.25">
      <c r="A245" s="128" t="s">
        <v>298</v>
      </c>
      <c r="B245" s="130" t="s">
        <v>396</v>
      </c>
    </row>
    <row r="246" spans="1:2" x14ac:dyDescent="0.25">
      <c r="A246" s="128" t="s">
        <v>300</v>
      </c>
      <c r="B246" s="130" t="s">
        <v>397</v>
      </c>
    </row>
    <row r="247" spans="1:2" x14ac:dyDescent="0.25">
      <c r="A247" s="128" t="s">
        <v>308</v>
      </c>
      <c r="B247" s="130" t="s">
        <v>398</v>
      </c>
    </row>
    <row r="248" spans="1:2" x14ac:dyDescent="0.25">
      <c r="A248" s="128" t="s">
        <v>310</v>
      </c>
      <c r="B248" s="130" t="s">
        <v>399</v>
      </c>
    </row>
    <row r="249" spans="1:2" x14ac:dyDescent="0.25">
      <c r="A249" s="128" t="s">
        <v>314</v>
      </c>
      <c r="B249" s="130" t="s">
        <v>424</v>
      </c>
    </row>
    <row r="250" spans="1:2" x14ac:dyDescent="0.25">
      <c r="A250" s="128" t="s">
        <v>324</v>
      </c>
      <c r="B250" s="130" t="s">
        <v>425</v>
      </c>
    </row>
    <row r="251" spans="1:2" x14ac:dyDescent="0.25">
      <c r="A251" s="128" t="s">
        <v>354</v>
      </c>
      <c r="B251" s="130" t="s">
        <v>400</v>
      </c>
    </row>
    <row r="252" spans="1:2" x14ac:dyDescent="0.25">
      <c r="A252" t="s">
        <v>171</v>
      </c>
      <c r="B252" t="s">
        <v>172</v>
      </c>
    </row>
    <row r="253" spans="1:2" x14ac:dyDescent="0.25">
      <c r="A253" t="s">
        <v>173</v>
      </c>
      <c r="B253" t="s">
        <v>174</v>
      </c>
    </row>
    <row r="254" spans="1:2" x14ac:dyDescent="0.25">
      <c r="A254" t="s">
        <v>175</v>
      </c>
      <c r="B254" t="s">
        <v>176</v>
      </c>
    </row>
    <row r="255" spans="1:2" x14ac:dyDescent="0.25">
      <c r="A255" t="s">
        <v>177</v>
      </c>
      <c r="B255" t="s">
        <v>178</v>
      </c>
    </row>
    <row r="256" spans="1:2" x14ac:dyDescent="0.25">
      <c r="A256" t="s">
        <v>179</v>
      </c>
      <c r="B256" t="s">
        <v>180</v>
      </c>
    </row>
    <row r="257" spans="1:2" x14ac:dyDescent="0.25">
      <c r="A257" t="s">
        <v>181</v>
      </c>
      <c r="B257" t="s">
        <v>182</v>
      </c>
    </row>
    <row r="258" spans="1:2" x14ac:dyDescent="0.25">
      <c r="A258" t="s">
        <v>183</v>
      </c>
      <c r="B258" t="s">
        <v>184</v>
      </c>
    </row>
    <row r="259" spans="1:2" x14ac:dyDescent="0.25">
      <c r="A259" t="s">
        <v>185</v>
      </c>
      <c r="B259" t="s">
        <v>186</v>
      </c>
    </row>
    <row r="260" spans="1:2" x14ac:dyDescent="0.25">
      <c r="A260" t="s">
        <v>187</v>
      </c>
      <c r="B260" t="s">
        <v>401</v>
      </c>
    </row>
    <row r="261" spans="1:2" x14ac:dyDescent="0.25">
      <c r="A261" t="s">
        <v>189</v>
      </c>
      <c r="B261" t="s">
        <v>190</v>
      </c>
    </row>
    <row r="262" spans="1:2" x14ac:dyDescent="0.25">
      <c r="A262" t="s">
        <v>191</v>
      </c>
      <c r="B262" t="s">
        <v>192</v>
      </c>
    </row>
    <row r="263" spans="1:2" x14ac:dyDescent="0.25">
      <c r="A263" t="s">
        <v>191</v>
      </c>
      <c r="B263" t="s">
        <v>193</v>
      </c>
    </row>
    <row r="264" spans="1:2" x14ac:dyDescent="0.25">
      <c r="A264" t="s">
        <v>194</v>
      </c>
      <c r="B264" t="s">
        <v>195</v>
      </c>
    </row>
    <row r="265" spans="1:2" x14ac:dyDescent="0.25">
      <c r="A265" t="s">
        <v>196</v>
      </c>
      <c r="B265" t="s">
        <v>197</v>
      </c>
    </row>
    <row r="266" spans="1:2" x14ac:dyDescent="0.25">
      <c r="A266" t="s">
        <v>198</v>
      </c>
      <c r="B266" t="s">
        <v>199</v>
      </c>
    </row>
    <row r="267" spans="1:2" x14ac:dyDescent="0.25">
      <c r="A267" t="s">
        <v>200</v>
      </c>
      <c r="B267" t="s">
        <v>201</v>
      </c>
    </row>
    <row r="268" spans="1:2" x14ac:dyDescent="0.25">
      <c r="A268" t="s">
        <v>202</v>
      </c>
      <c r="B268" t="s">
        <v>203</v>
      </c>
    </row>
    <row r="269" spans="1:2" x14ac:dyDescent="0.25">
      <c r="A269" t="s">
        <v>204</v>
      </c>
      <c r="B269" t="s">
        <v>205</v>
      </c>
    </row>
    <row r="270" spans="1:2" x14ac:dyDescent="0.25">
      <c r="A270" t="s">
        <v>206</v>
      </c>
      <c r="B270" t="s">
        <v>207</v>
      </c>
    </row>
    <row r="271" spans="1:2" x14ac:dyDescent="0.25">
      <c r="A271" t="s">
        <v>208</v>
      </c>
      <c r="B271" t="s">
        <v>209</v>
      </c>
    </row>
    <row r="272" spans="1:2" x14ac:dyDescent="0.25">
      <c r="A272" t="s">
        <v>210</v>
      </c>
      <c r="B272" t="s">
        <v>211</v>
      </c>
    </row>
    <row r="273" spans="1:2" x14ac:dyDescent="0.25">
      <c r="A273" t="s">
        <v>212</v>
      </c>
      <c r="B273" t="s">
        <v>213</v>
      </c>
    </row>
    <row r="274" spans="1:2" x14ac:dyDescent="0.25">
      <c r="A274" t="s">
        <v>214</v>
      </c>
      <c r="B274" t="s">
        <v>215</v>
      </c>
    </row>
    <row r="275" spans="1:2" x14ac:dyDescent="0.25">
      <c r="A275" t="s">
        <v>216</v>
      </c>
      <c r="B275" t="s">
        <v>217</v>
      </c>
    </row>
    <row r="276" spans="1:2" x14ac:dyDescent="0.25">
      <c r="A276" t="s">
        <v>218</v>
      </c>
      <c r="B276" t="s">
        <v>219</v>
      </c>
    </row>
    <row r="277" spans="1:2" x14ac:dyDescent="0.25">
      <c r="A277" t="s">
        <v>220</v>
      </c>
      <c r="B277" t="s">
        <v>221</v>
      </c>
    </row>
    <row r="278" spans="1:2" x14ac:dyDescent="0.25">
      <c r="A278" t="s">
        <v>222</v>
      </c>
      <c r="B278" t="s">
        <v>223</v>
      </c>
    </row>
    <row r="279" spans="1:2" x14ac:dyDescent="0.25">
      <c r="A279" t="s">
        <v>224</v>
      </c>
      <c r="B279" t="s">
        <v>225</v>
      </c>
    </row>
    <row r="280" spans="1:2" x14ac:dyDescent="0.25">
      <c r="A280" t="s">
        <v>226</v>
      </c>
      <c r="B280" t="s">
        <v>227</v>
      </c>
    </row>
    <row r="281" spans="1:2" x14ac:dyDescent="0.25">
      <c r="A281" t="s">
        <v>228</v>
      </c>
      <c r="B281" t="s">
        <v>229</v>
      </c>
    </row>
    <row r="282" spans="1:2" x14ac:dyDescent="0.25">
      <c r="A282" t="s">
        <v>230</v>
      </c>
      <c r="B282" t="s">
        <v>231</v>
      </c>
    </row>
    <row r="283" spans="1:2" x14ac:dyDescent="0.25">
      <c r="A283" t="s">
        <v>232</v>
      </c>
      <c r="B283" t="s">
        <v>233</v>
      </c>
    </row>
    <row r="284" spans="1:2" x14ac:dyDescent="0.25">
      <c r="A284" t="s">
        <v>234</v>
      </c>
      <c r="B284" t="s">
        <v>235</v>
      </c>
    </row>
    <row r="285" spans="1:2" x14ac:dyDescent="0.25">
      <c r="A285" t="s">
        <v>236</v>
      </c>
      <c r="B285" t="s">
        <v>237</v>
      </c>
    </row>
    <row r="286" spans="1:2" x14ac:dyDescent="0.25">
      <c r="A286" t="s">
        <v>238</v>
      </c>
      <c r="B286" t="s">
        <v>239</v>
      </c>
    </row>
    <row r="287" spans="1:2" x14ac:dyDescent="0.25">
      <c r="A287" t="s">
        <v>240</v>
      </c>
      <c r="B287" t="s">
        <v>241</v>
      </c>
    </row>
    <row r="288" spans="1:2" x14ac:dyDescent="0.25">
      <c r="A288" t="s">
        <v>242</v>
      </c>
      <c r="B288" t="s">
        <v>243</v>
      </c>
    </row>
    <row r="289" spans="1:2" x14ac:dyDescent="0.25">
      <c r="A289" t="s">
        <v>244</v>
      </c>
      <c r="B289" t="s">
        <v>245</v>
      </c>
    </row>
    <row r="290" spans="1:2" x14ac:dyDescent="0.25">
      <c r="A290" t="s">
        <v>246</v>
      </c>
      <c r="B290" t="s">
        <v>247</v>
      </c>
    </row>
    <row r="291" spans="1:2" x14ac:dyDescent="0.25">
      <c r="A291" t="s">
        <v>248</v>
      </c>
      <c r="B291" t="s">
        <v>249</v>
      </c>
    </row>
    <row r="292" spans="1:2" x14ac:dyDescent="0.25">
      <c r="A292" t="s">
        <v>250</v>
      </c>
      <c r="B292" t="s">
        <v>251</v>
      </c>
    </row>
    <row r="293" spans="1:2" x14ac:dyDescent="0.25">
      <c r="A293" t="s">
        <v>252</v>
      </c>
      <c r="B293" t="s">
        <v>253</v>
      </c>
    </row>
    <row r="294" spans="1:2" x14ac:dyDescent="0.25">
      <c r="A294" t="s">
        <v>254</v>
      </c>
      <c r="B294" t="s">
        <v>255</v>
      </c>
    </row>
    <row r="295" spans="1:2" x14ac:dyDescent="0.25">
      <c r="A295" t="s">
        <v>256</v>
      </c>
      <c r="B295" t="s">
        <v>257</v>
      </c>
    </row>
    <row r="296" spans="1:2" x14ac:dyDescent="0.25">
      <c r="A296" t="s">
        <v>258</v>
      </c>
      <c r="B296" t="s">
        <v>259</v>
      </c>
    </row>
    <row r="297" spans="1:2" x14ac:dyDescent="0.25">
      <c r="A297" t="s">
        <v>260</v>
      </c>
      <c r="B297" t="s">
        <v>261</v>
      </c>
    </row>
    <row r="298" spans="1:2" x14ac:dyDescent="0.25">
      <c r="A298" t="s">
        <v>262</v>
      </c>
      <c r="B298" t="s">
        <v>263</v>
      </c>
    </row>
    <row r="299" spans="1:2" x14ac:dyDescent="0.25">
      <c r="A299" t="s">
        <v>264</v>
      </c>
      <c r="B299" t="s">
        <v>265</v>
      </c>
    </row>
    <row r="300" spans="1:2" x14ac:dyDescent="0.25">
      <c r="A300" t="s">
        <v>266</v>
      </c>
      <c r="B300" t="s">
        <v>267</v>
      </c>
    </row>
    <row r="301" spans="1:2" x14ac:dyDescent="0.25">
      <c r="A301" t="s">
        <v>268</v>
      </c>
      <c r="B301" t="s">
        <v>269</v>
      </c>
    </row>
    <row r="302" spans="1:2" x14ac:dyDescent="0.25">
      <c r="A302" t="s">
        <v>270</v>
      </c>
      <c r="B302" t="s">
        <v>271</v>
      </c>
    </row>
    <row r="303" spans="1:2" x14ac:dyDescent="0.25">
      <c r="A303" t="s">
        <v>272</v>
      </c>
      <c r="B303" t="s">
        <v>273</v>
      </c>
    </row>
    <row r="304" spans="1:2" x14ac:dyDescent="0.25">
      <c r="A304" t="s">
        <v>274</v>
      </c>
      <c r="B304" t="s">
        <v>275</v>
      </c>
    </row>
    <row r="305" spans="1:2" x14ac:dyDescent="0.25">
      <c r="A305" t="s">
        <v>276</v>
      </c>
      <c r="B305" t="s">
        <v>277</v>
      </c>
    </row>
    <row r="306" spans="1:2" x14ac:dyDescent="0.25">
      <c r="A306" t="s">
        <v>278</v>
      </c>
      <c r="B306" t="s">
        <v>279</v>
      </c>
    </row>
    <row r="307" spans="1:2" x14ac:dyDescent="0.25">
      <c r="A307" t="s">
        <v>278</v>
      </c>
      <c r="B307" t="s">
        <v>280</v>
      </c>
    </row>
    <row r="308" spans="1:2" x14ac:dyDescent="0.25">
      <c r="A308" t="s">
        <v>281</v>
      </c>
      <c r="B308" t="s">
        <v>282</v>
      </c>
    </row>
    <row r="309" spans="1:2" x14ac:dyDescent="0.25">
      <c r="A309" t="s">
        <v>283</v>
      </c>
      <c r="B309" t="s">
        <v>284</v>
      </c>
    </row>
    <row r="310" spans="1:2" x14ac:dyDescent="0.25">
      <c r="A310" t="s">
        <v>285</v>
      </c>
      <c r="B310" t="s">
        <v>286</v>
      </c>
    </row>
    <row r="311" spans="1:2" x14ac:dyDescent="0.25">
      <c r="A311" t="s">
        <v>287</v>
      </c>
      <c r="B311" t="s">
        <v>288</v>
      </c>
    </row>
    <row r="312" spans="1:2" x14ac:dyDescent="0.25">
      <c r="A312" t="s">
        <v>289</v>
      </c>
      <c r="B312" t="s">
        <v>290</v>
      </c>
    </row>
    <row r="313" spans="1:2" x14ac:dyDescent="0.25">
      <c r="A313" t="s">
        <v>291</v>
      </c>
      <c r="B313" t="s">
        <v>292</v>
      </c>
    </row>
    <row r="314" spans="1:2" x14ac:dyDescent="0.25">
      <c r="A314" t="s">
        <v>293</v>
      </c>
      <c r="B314" t="s">
        <v>294</v>
      </c>
    </row>
    <row r="315" spans="1:2" x14ac:dyDescent="0.25">
      <c r="A315" t="s">
        <v>293</v>
      </c>
      <c r="B315" t="s">
        <v>295</v>
      </c>
    </row>
    <row r="316" spans="1:2" x14ac:dyDescent="0.25">
      <c r="A316" t="s">
        <v>296</v>
      </c>
      <c r="B316" t="s">
        <v>297</v>
      </c>
    </row>
    <row r="317" spans="1:2" x14ac:dyDescent="0.25">
      <c r="A317" t="s">
        <v>298</v>
      </c>
      <c r="B317" t="s">
        <v>299</v>
      </c>
    </row>
    <row r="318" spans="1:2" x14ac:dyDescent="0.25">
      <c r="A318" t="s">
        <v>300</v>
      </c>
      <c r="B318" t="s">
        <v>301</v>
      </c>
    </row>
    <row r="319" spans="1:2" x14ac:dyDescent="0.25">
      <c r="A319" t="s">
        <v>302</v>
      </c>
      <c r="B319" t="s">
        <v>303</v>
      </c>
    </row>
    <row r="320" spans="1:2" x14ac:dyDescent="0.25">
      <c r="A320" t="s">
        <v>304</v>
      </c>
      <c r="B320" t="s">
        <v>305</v>
      </c>
    </row>
    <row r="321" spans="1:2" x14ac:dyDescent="0.25">
      <c r="A321" t="s">
        <v>306</v>
      </c>
      <c r="B321" t="s">
        <v>307</v>
      </c>
    </row>
    <row r="322" spans="1:2" x14ac:dyDescent="0.25">
      <c r="A322" t="s">
        <v>308</v>
      </c>
      <c r="B322" t="s">
        <v>309</v>
      </c>
    </row>
    <row r="323" spans="1:2" x14ac:dyDescent="0.25">
      <c r="A323" t="s">
        <v>310</v>
      </c>
      <c r="B323" t="s">
        <v>311</v>
      </c>
    </row>
    <row r="324" spans="1:2" x14ac:dyDescent="0.25">
      <c r="A324" t="s">
        <v>312</v>
      </c>
      <c r="B324" t="s">
        <v>313</v>
      </c>
    </row>
    <row r="325" spans="1:2" x14ac:dyDescent="0.25">
      <c r="A325" t="s">
        <v>314</v>
      </c>
      <c r="B325" t="s">
        <v>315</v>
      </c>
    </row>
    <row r="326" spans="1:2" x14ac:dyDescent="0.25">
      <c r="A326" t="s">
        <v>316</v>
      </c>
      <c r="B326" t="s">
        <v>317</v>
      </c>
    </row>
    <row r="327" spans="1:2" x14ac:dyDescent="0.25">
      <c r="A327" t="s">
        <v>318</v>
      </c>
      <c r="B327" t="s">
        <v>319</v>
      </c>
    </row>
    <row r="328" spans="1:2" x14ac:dyDescent="0.25">
      <c r="A328" t="s">
        <v>320</v>
      </c>
      <c r="B328" t="s">
        <v>321</v>
      </c>
    </row>
    <row r="329" spans="1:2" x14ac:dyDescent="0.25">
      <c r="A329" t="s">
        <v>322</v>
      </c>
      <c r="B329" t="s">
        <v>323</v>
      </c>
    </row>
    <row r="330" spans="1:2" x14ac:dyDescent="0.25">
      <c r="A330" t="s">
        <v>324</v>
      </c>
      <c r="B330" t="s">
        <v>325</v>
      </c>
    </row>
    <row r="331" spans="1:2" x14ac:dyDescent="0.25">
      <c r="A331" t="s">
        <v>326</v>
      </c>
      <c r="B331" t="s">
        <v>327</v>
      </c>
    </row>
    <row r="332" spans="1:2" x14ac:dyDescent="0.25">
      <c r="A332" t="s">
        <v>328</v>
      </c>
      <c r="B332" t="s">
        <v>329</v>
      </c>
    </row>
    <row r="333" spans="1:2" x14ac:dyDescent="0.25">
      <c r="A333" t="s">
        <v>330</v>
      </c>
      <c r="B333" t="s">
        <v>331</v>
      </c>
    </row>
    <row r="334" spans="1:2" x14ac:dyDescent="0.25">
      <c r="A334" t="s">
        <v>332</v>
      </c>
      <c r="B334" t="s">
        <v>333</v>
      </c>
    </row>
    <row r="335" spans="1:2" x14ac:dyDescent="0.25">
      <c r="A335" t="s">
        <v>526</v>
      </c>
      <c r="B335" t="s">
        <v>527</v>
      </c>
    </row>
    <row r="336" spans="1:2" x14ac:dyDescent="0.25">
      <c r="A336" t="s">
        <v>334</v>
      </c>
      <c r="B336" t="s">
        <v>335</v>
      </c>
    </row>
    <row r="337" spans="1:2" x14ac:dyDescent="0.25">
      <c r="A337" t="s">
        <v>336</v>
      </c>
      <c r="B337" t="s">
        <v>337</v>
      </c>
    </row>
    <row r="338" spans="1:2" x14ac:dyDescent="0.25">
      <c r="A338" t="s">
        <v>338</v>
      </c>
      <c r="B338" t="s">
        <v>339</v>
      </c>
    </row>
    <row r="339" spans="1:2" x14ac:dyDescent="0.25">
      <c r="A339" t="s">
        <v>340</v>
      </c>
      <c r="B339" t="s">
        <v>341</v>
      </c>
    </row>
    <row r="340" spans="1:2" x14ac:dyDescent="0.25">
      <c r="A340" t="s">
        <v>342</v>
      </c>
      <c r="B340" t="s">
        <v>343</v>
      </c>
    </row>
    <row r="341" spans="1:2" x14ac:dyDescent="0.25">
      <c r="A341" t="s">
        <v>344</v>
      </c>
      <c r="B341" t="s">
        <v>345</v>
      </c>
    </row>
    <row r="342" spans="1:2" x14ac:dyDescent="0.25">
      <c r="A342" t="s">
        <v>346</v>
      </c>
      <c r="B342" t="s">
        <v>347</v>
      </c>
    </row>
    <row r="343" spans="1:2" x14ac:dyDescent="0.25">
      <c r="A343" t="s">
        <v>348</v>
      </c>
      <c r="B343" t="s">
        <v>349</v>
      </c>
    </row>
    <row r="344" spans="1:2" x14ac:dyDescent="0.25">
      <c r="A344" t="s">
        <v>350</v>
      </c>
      <c r="B344" t="s">
        <v>351</v>
      </c>
    </row>
    <row r="345" spans="1:2" x14ac:dyDescent="0.25">
      <c r="A345" t="s">
        <v>352</v>
      </c>
      <c r="B345" t="s">
        <v>353</v>
      </c>
    </row>
    <row r="346" spans="1:2" x14ac:dyDescent="0.25">
      <c r="A346" t="s">
        <v>354</v>
      </c>
      <c r="B346" t="s">
        <v>355</v>
      </c>
    </row>
    <row r="347" spans="1:2" x14ac:dyDescent="0.25">
      <c r="A347" t="s">
        <v>436</v>
      </c>
      <c r="B347" t="s">
        <v>437</v>
      </c>
    </row>
    <row r="348" spans="1:2" x14ac:dyDescent="0.25">
      <c r="A348" t="s">
        <v>165</v>
      </c>
      <c r="B348" t="s">
        <v>438</v>
      </c>
    </row>
    <row r="349" spans="1:2" x14ac:dyDescent="0.25">
      <c r="A349" t="s">
        <v>167</v>
      </c>
      <c r="B349" t="s">
        <v>439</v>
      </c>
    </row>
  </sheetData>
  <sheetProtection formatCells="0" selectLockedCells="1"/>
  <mergeCells count="1">
    <mergeCell ref="B23:C23"/>
  </mergeCells>
  <conditionalFormatting sqref="B18:B65535 B1:B5">
    <cfRule type="duplicateValues" dxfId="20" priority="4" stopIfTrue="1"/>
  </conditionalFormatting>
  <conditionalFormatting sqref="B26:B108">
    <cfRule type="duplicateValues" dxfId="19" priority="63" stopIfTrue="1"/>
  </conditionalFormatting>
  <conditionalFormatting sqref="B43">
    <cfRule type="duplicateValues" dxfId="18" priority="1" stopIfTrue="1"/>
  </conditionalFormatting>
  <conditionalFormatting sqref="B193:B251">
    <cfRule type="duplicateValues" dxfId="17" priority="2" stopIfTrue="1"/>
  </conditionalFormatting>
  <dataValidations count="2">
    <dataValidation type="list" allowBlank="1" showInputMessage="1" showErrorMessage="1" sqref="B193:B251" xr:uid="{8ED68CF2-C8B3-4B48-B4F7-7B93A8E454CD}">
      <formula1>$M$4:$M$134</formula1>
    </dataValidation>
    <dataValidation type="list" allowBlank="1" showInputMessage="1" showErrorMessage="1" sqref="B26:B108" xr:uid="{F0B06C70-6FDC-4246-8C0B-4902A9AFF4CF}">
      <formula1>$G$7:$G$158</formula1>
    </dataValidation>
  </dataValidations>
  <pageMargins left="0.25" right="0.25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F4F9-1138-4DBC-8EB4-A72BD61533B8}">
  <dimension ref="A1:AI209"/>
  <sheetViews>
    <sheetView showGridLines="0" view="pageBreakPreview" topLeftCell="A121" zoomScale="90" zoomScaleNormal="90" zoomScaleSheetLayoutView="90" workbookViewId="0">
      <selection activeCell="O159" sqref="O159"/>
    </sheetView>
  </sheetViews>
  <sheetFormatPr baseColWidth="10" defaultRowHeight="15" x14ac:dyDescent="0.25"/>
  <cols>
    <col min="1" max="1" width="4.28515625" customWidth="1"/>
    <col min="2" max="2" width="4.5703125" customWidth="1"/>
    <col min="3" max="3" width="5.42578125" customWidth="1"/>
    <col min="4" max="5" width="5.28515625" customWidth="1"/>
    <col min="6" max="6" width="56.7109375" customWidth="1"/>
    <col min="7" max="7" width="6.85546875" customWidth="1"/>
    <col min="8" max="8" width="9.140625" customWidth="1"/>
    <col min="9" max="9" width="10.85546875" customWidth="1"/>
    <col min="10" max="10" width="9.7109375" customWidth="1"/>
    <col min="12" max="12" width="7.7109375" style="31" customWidth="1"/>
    <col min="13" max="13" width="9.28515625" customWidth="1"/>
    <col min="14" max="14" width="8.5703125" customWidth="1"/>
    <col min="15" max="15" width="15.28515625" bestFit="1" customWidth="1"/>
    <col min="16" max="16" width="14.42578125" customWidth="1"/>
    <col min="17" max="17" width="14.7109375" customWidth="1"/>
    <col min="18" max="18" width="13.28515625" style="58" customWidth="1"/>
    <col min="19" max="19" width="14" customWidth="1"/>
    <col min="20" max="20" width="14.85546875" customWidth="1"/>
    <col min="21" max="21" width="11.7109375" customWidth="1"/>
  </cols>
  <sheetData>
    <row r="1" spans="1:35" ht="15.75" x14ac:dyDescent="0.25">
      <c r="A1" s="259" t="s">
        <v>38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5" ht="15.75" x14ac:dyDescent="0.25">
      <c r="A2" s="259" t="s">
        <v>39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5" ht="15.75" x14ac:dyDescent="0.25">
      <c r="A3" s="259" t="s">
        <v>40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5" ht="15.75" x14ac:dyDescent="0.25">
      <c r="F4" s="15"/>
      <c r="G4" s="15"/>
      <c r="H4" s="15"/>
      <c r="I4" s="15"/>
      <c r="J4" s="16"/>
      <c r="K4" s="16"/>
      <c r="L4" s="196" t="s">
        <v>60</v>
      </c>
      <c r="M4" s="15"/>
      <c r="N4" s="15"/>
      <c r="O4" s="18" t="s">
        <v>30</v>
      </c>
      <c r="P4" s="15"/>
      <c r="Q4" s="16"/>
    </row>
    <row r="5" spans="1:35" ht="15.75" x14ac:dyDescent="0.25">
      <c r="F5" s="15"/>
      <c r="G5" s="15"/>
      <c r="H5" s="15"/>
      <c r="I5" s="15"/>
      <c r="J5" s="19"/>
      <c r="K5" s="19"/>
      <c r="L5" s="196" t="s">
        <v>31</v>
      </c>
      <c r="M5" s="84" t="str">
        <f>d!B4</f>
        <v>MAYO, 2025</v>
      </c>
      <c r="N5" s="15"/>
      <c r="P5" s="15"/>
      <c r="Q5" s="19"/>
      <c r="R5" s="186"/>
    </row>
    <row r="6" spans="1:35" x14ac:dyDescent="0.25">
      <c r="F6" s="272" t="s">
        <v>32</v>
      </c>
      <c r="G6" s="272"/>
      <c r="H6" s="272"/>
      <c r="I6" s="272"/>
      <c r="J6" s="272"/>
      <c r="K6" s="272"/>
      <c r="L6" s="272"/>
      <c r="M6" s="272"/>
      <c r="N6" s="272"/>
      <c r="O6" s="272"/>
      <c r="P6" s="22"/>
      <c r="Q6" s="22"/>
      <c r="R6" s="187"/>
      <c r="S6" s="22"/>
      <c r="T6" s="22"/>
      <c r="U6" s="22"/>
      <c r="V6" s="22"/>
      <c r="W6" s="22"/>
      <c r="X6" s="22"/>
    </row>
    <row r="7" spans="1:35" x14ac:dyDescent="0.25">
      <c r="A7" s="210" t="s">
        <v>33</v>
      </c>
      <c r="B7" s="49"/>
      <c r="C7" s="49"/>
      <c r="D7" s="271">
        <v>6107</v>
      </c>
      <c r="E7" s="271"/>
      <c r="F7" s="211" t="s">
        <v>34</v>
      </c>
      <c r="G7" s="263" t="s">
        <v>35</v>
      </c>
      <c r="H7" s="263"/>
      <c r="I7" s="263"/>
      <c r="J7" s="263"/>
      <c r="K7" s="263"/>
      <c r="L7" s="263"/>
      <c r="M7" s="263"/>
      <c r="N7" s="263"/>
      <c r="O7" s="263"/>
      <c r="P7" s="21"/>
      <c r="Q7" s="21"/>
      <c r="R7" s="188"/>
      <c r="S7" s="21"/>
      <c r="T7" s="21"/>
      <c r="U7" s="21"/>
      <c r="V7" s="21"/>
      <c r="W7" s="21"/>
      <c r="X7" s="21"/>
    </row>
    <row r="8" spans="1:35" x14ac:dyDescent="0.25">
      <c r="A8" s="210" t="s">
        <v>36</v>
      </c>
      <c r="B8" s="49"/>
      <c r="C8" s="49"/>
      <c r="D8" s="20" t="s">
        <v>37</v>
      </c>
      <c r="E8" s="49"/>
      <c r="F8" s="211" t="s">
        <v>34</v>
      </c>
      <c r="G8" s="263" t="s">
        <v>35</v>
      </c>
      <c r="H8" s="263"/>
      <c r="I8" s="263"/>
      <c r="J8" s="263"/>
      <c r="K8" s="263"/>
      <c r="L8" s="263"/>
      <c r="M8" s="263"/>
      <c r="N8" s="263"/>
      <c r="O8" s="263"/>
      <c r="P8" s="135" t="s">
        <v>429</v>
      </c>
      <c r="Q8" s="21"/>
      <c r="R8" s="188"/>
      <c r="S8" s="21"/>
      <c r="T8" s="21"/>
      <c r="U8" s="21"/>
      <c r="V8" s="21"/>
      <c r="W8" s="21"/>
      <c r="X8" s="21"/>
    </row>
    <row r="10" spans="1:35" ht="15.75" thickBot="1" x14ac:dyDescent="0.3"/>
    <row r="11" spans="1:35" x14ac:dyDescent="0.25">
      <c r="A11" s="264" t="s">
        <v>0</v>
      </c>
      <c r="B11" s="265"/>
      <c r="C11" s="265"/>
      <c r="D11" s="265"/>
      <c r="E11" s="266"/>
      <c r="F11" s="260" t="s">
        <v>1</v>
      </c>
      <c r="G11" s="260" t="s">
        <v>2</v>
      </c>
      <c r="H11" s="260" t="s">
        <v>3</v>
      </c>
      <c r="I11" s="260" t="s">
        <v>4</v>
      </c>
      <c r="J11" s="260" t="s">
        <v>5</v>
      </c>
      <c r="K11" s="260" t="s">
        <v>6</v>
      </c>
      <c r="L11" s="260" t="s">
        <v>7</v>
      </c>
      <c r="M11" s="260" t="s">
        <v>8</v>
      </c>
      <c r="N11" s="260" t="s">
        <v>9</v>
      </c>
      <c r="O11" s="260" t="s">
        <v>79</v>
      </c>
      <c r="P11" s="260" t="s">
        <v>80</v>
      </c>
    </row>
    <row r="12" spans="1:35" ht="15.75" thickBot="1" x14ac:dyDescent="0.3">
      <c r="A12" s="267"/>
      <c r="B12" s="268"/>
      <c r="C12" s="268"/>
      <c r="D12" s="268"/>
      <c r="E12" s="269"/>
      <c r="F12" s="273"/>
      <c r="G12" s="261"/>
      <c r="H12" s="261"/>
      <c r="I12" s="261"/>
      <c r="J12" s="261"/>
      <c r="K12" s="261"/>
      <c r="L12" s="273"/>
      <c r="M12" s="273"/>
      <c r="N12" s="273"/>
      <c r="O12" s="261"/>
      <c r="P12" s="261"/>
    </row>
    <row r="13" spans="1:35" x14ac:dyDescent="0.25">
      <c r="A13" s="260" t="s">
        <v>10</v>
      </c>
      <c r="B13" s="260" t="s">
        <v>11</v>
      </c>
      <c r="C13" s="260" t="s">
        <v>12</v>
      </c>
      <c r="D13" s="260" t="s">
        <v>13</v>
      </c>
      <c r="E13" s="260" t="s">
        <v>14</v>
      </c>
      <c r="F13" s="273"/>
      <c r="G13" s="261"/>
      <c r="H13" s="261"/>
      <c r="I13" s="261"/>
      <c r="J13" s="261"/>
      <c r="K13" s="261"/>
      <c r="L13" s="273"/>
      <c r="M13" s="273"/>
      <c r="N13" s="273"/>
      <c r="O13" s="261"/>
      <c r="P13" s="261"/>
    </row>
    <row r="14" spans="1:35" ht="15.75" thickBot="1" x14ac:dyDescent="0.3">
      <c r="A14" s="270"/>
      <c r="B14" s="270"/>
      <c r="C14" s="270"/>
      <c r="D14" s="270"/>
      <c r="E14" s="270"/>
      <c r="F14" s="270"/>
      <c r="G14" s="262"/>
      <c r="H14" s="262"/>
      <c r="I14" s="262"/>
      <c r="J14" s="262"/>
      <c r="K14" s="262"/>
      <c r="L14" s="270"/>
      <c r="M14" s="270"/>
      <c r="N14" s="270"/>
      <c r="O14" s="262"/>
      <c r="P14" s="262"/>
    </row>
    <row r="15" spans="1:35" x14ac:dyDescent="0.25">
      <c r="A15" s="274" t="s">
        <v>15</v>
      </c>
      <c r="B15" s="275"/>
      <c r="C15" s="275"/>
      <c r="D15" s="275"/>
      <c r="E15" s="276"/>
      <c r="F15" s="239" t="s">
        <v>16</v>
      </c>
      <c r="G15" s="239"/>
      <c r="H15" s="240" t="s">
        <v>17</v>
      </c>
      <c r="I15" s="240"/>
      <c r="J15" s="241" t="s">
        <v>18</v>
      </c>
      <c r="K15" s="242"/>
      <c r="L15" s="242" t="s">
        <v>19</v>
      </c>
      <c r="M15" s="242" t="s">
        <v>20</v>
      </c>
      <c r="N15" s="242" t="s">
        <v>21</v>
      </c>
      <c r="O15" s="241" t="s">
        <v>22</v>
      </c>
      <c r="P15" s="241" t="s">
        <v>78</v>
      </c>
    </row>
    <row r="16" spans="1:35" x14ac:dyDescent="0.25">
      <c r="A16" s="1"/>
      <c r="B16" s="1"/>
      <c r="C16" s="1"/>
      <c r="D16" s="1"/>
      <c r="E16" s="1"/>
      <c r="F16" s="2"/>
      <c r="G16" s="2"/>
      <c r="H16" s="3"/>
      <c r="I16" s="3"/>
      <c r="J16" s="4"/>
      <c r="K16" s="5"/>
      <c r="L16" s="197"/>
      <c r="M16" s="6"/>
      <c r="N16" s="6"/>
      <c r="O16" s="59"/>
    </row>
    <row r="17" spans="1:20" x14ac:dyDescent="0.25">
      <c r="A17" s="206">
        <v>2</v>
      </c>
      <c r="B17" s="206">
        <v>1</v>
      </c>
      <c r="C17" s="206"/>
      <c r="D17" s="206"/>
      <c r="E17" s="206"/>
      <c r="F17" s="201" t="s">
        <v>23</v>
      </c>
      <c r="G17" s="201"/>
      <c r="H17" s="202"/>
      <c r="I17" s="202"/>
      <c r="J17" s="203"/>
      <c r="K17" s="203"/>
      <c r="L17" s="202"/>
      <c r="M17" s="208"/>
      <c r="N17" s="208"/>
      <c r="O17" s="209">
        <f>SUM(O18:O41)</f>
        <v>15226363.680000002</v>
      </c>
      <c r="P17" s="209">
        <f>SUM(P18:P41)</f>
        <v>15226363.680000002</v>
      </c>
    </row>
    <row r="18" spans="1:20" x14ac:dyDescent="0.25">
      <c r="A18" s="7">
        <v>2</v>
      </c>
      <c r="B18" s="7">
        <v>1</v>
      </c>
      <c r="C18" s="7">
        <v>1</v>
      </c>
      <c r="D18" s="7">
        <v>1</v>
      </c>
      <c r="E18" s="7">
        <v>1</v>
      </c>
      <c r="F18" s="151" t="s">
        <v>441</v>
      </c>
      <c r="G18" s="12">
        <v>4</v>
      </c>
      <c r="H18" s="9" t="s">
        <v>24</v>
      </c>
      <c r="I18" s="9" t="s">
        <v>588</v>
      </c>
      <c r="J18" s="10" t="s">
        <v>25</v>
      </c>
      <c r="K18" s="10" t="s">
        <v>587</v>
      </c>
      <c r="L18" s="9" t="s">
        <v>575</v>
      </c>
      <c r="M18" s="9" t="s">
        <v>576</v>
      </c>
      <c r="N18" s="9" t="s">
        <v>577</v>
      </c>
      <c r="O18" s="13">
        <f>SUMIF(d!$B$26:$B$108,F18,d!$C$26:$C$108)</f>
        <v>12069044</v>
      </c>
      <c r="P18" s="13">
        <f>SUMIF(d!$B$26:$B$108,F18,d!$D$26:$D$108)</f>
        <v>12069044</v>
      </c>
      <c r="T18" s="58"/>
    </row>
    <row r="19" spans="1:20" x14ac:dyDescent="0.25">
      <c r="A19" s="7">
        <v>2</v>
      </c>
      <c r="B19" s="7">
        <v>1</v>
      </c>
      <c r="C19" s="7">
        <v>1</v>
      </c>
      <c r="D19" s="7">
        <v>2</v>
      </c>
      <c r="E19" s="7">
        <v>1</v>
      </c>
      <c r="F19" s="151" t="s">
        <v>442</v>
      </c>
      <c r="G19" s="12">
        <v>4</v>
      </c>
      <c r="H19" s="9" t="s">
        <v>24</v>
      </c>
      <c r="I19" s="9" t="s">
        <v>588</v>
      </c>
      <c r="J19" s="10" t="s">
        <v>25</v>
      </c>
      <c r="K19" s="10" t="s">
        <v>587</v>
      </c>
      <c r="L19" s="9" t="s">
        <v>575</v>
      </c>
      <c r="M19" s="9" t="s">
        <v>576</v>
      </c>
      <c r="N19" s="9" t="s">
        <v>577</v>
      </c>
      <c r="O19" s="13">
        <f>SUMIF(d!$B$26:$B$108,F19,d!$C$26:$C$108)</f>
        <v>0</v>
      </c>
      <c r="P19" s="13">
        <f>SUMIF(d!$B$26:$B$108,F19,d!$D$26:$D$108)</f>
        <v>0</v>
      </c>
      <c r="T19" s="58"/>
    </row>
    <row r="20" spans="1:20" x14ac:dyDescent="0.25">
      <c r="A20" s="7">
        <v>2</v>
      </c>
      <c r="B20" s="7">
        <v>1</v>
      </c>
      <c r="C20" s="7">
        <v>1</v>
      </c>
      <c r="D20" s="7">
        <v>2</v>
      </c>
      <c r="E20" s="7">
        <v>3</v>
      </c>
      <c r="F20" s="151" t="s">
        <v>572</v>
      </c>
      <c r="G20" s="12">
        <v>5</v>
      </c>
      <c r="H20" s="9" t="s">
        <v>24</v>
      </c>
      <c r="I20" s="9" t="s">
        <v>588</v>
      </c>
      <c r="J20" s="10" t="s">
        <v>25</v>
      </c>
      <c r="K20" s="10" t="s">
        <v>587</v>
      </c>
      <c r="L20" s="9" t="s">
        <v>575</v>
      </c>
      <c r="M20" s="9" t="s">
        <v>576</v>
      </c>
      <c r="N20" s="9" t="s">
        <v>577</v>
      </c>
      <c r="O20" s="13">
        <f>SUMIF(d!$B$26:$B$108,F20,d!$C$26:$C$108)</f>
        <v>10000</v>
      </c>
      <c r="P20" s="13">
        <f>SUMIF(d!$B$26:$B$108,F20,d!$D$26:$D$108)</f>
        <v>10000</v>
      </c>
      <c r="T20" s="58"/>
    </row>
    <row r="21" spans="1:20" x14ac:dyDescent="0.25">
      <c r="A21" s="7">
        <v>2</v>
      </c>
      <c r="B21" s="7">
        <v>1</v>
      </c>
      <c r="C21" s="7">
        <v>1</v>
      </c>
      <c r="D21" s="7">
        <v>2</v>
      </c>
      <c r="E21" s="7">
        <v>4</v>
      </c>
      <c r="F21" s="151" t="s">
        <v>403</v>
      </c>
      <c r="G21" s="12">
        <v>6</v>
      </c>
      <c r="H21" s="9" t="s">
        <v>24</v>
      </c>
      <c r="I21" s="9" t="s">
        <v>588</v>
      </c>
      <c r="J21" s="10" t="s">
        <v>25</v>
      </c>
      <c r="K21" s="10" t="s">
        <v>587</v>
      </c>
      <c r="L21" s="9" t="s">
        <v>575</v>
      </c>
      <c r="M21" s="9" t="s">
        <v>576</v>
      </c>
      <c r="N21" s="9" t="s">
        <v>577</v>
      </c>
      <c r="O21" s="13">
        <f>SUMIF(d!$B$26:$B$108,F21,d!$C$26:$C$108)</f>
        <v>0</v>
      </c>
      <c r="P21" s="13">
        <f>SUMIF(d!$B$26:$B$108,F21,d!$D$26:$D$108)</f>
        <v>0</v>
      </c>
      <c r="T21" s="58"/>
    </row>
    <row r="22" spans="1:20" x14ac:dyDescent="0.25">
      <c r="A22" s="7">
        <v>2</v>
      </c>
      <c r="B22" s="7">
        <v>1</v>
      </c>
      <c r="C22" s="7">
        <v>1</v>
      </c>
      <c r="D22" s="7">
        <v>2</v>
      </c>
      <c r="E22" s="7">
        <v>5</v>
      </c>
      <c r="F22" s="151" t="s">
        <v>443</v>
      </c>
      <c r="G22" s="12">
        <v>4</v>
      </c>
      <c r="H22" s="9" t="s">
        <v>24</v>
      </c>
      <c r="I22" s="9" t="s">
        <v>588</v>
      </c>
      <c r="J22" s="10" t="s">
        <v>25</v>
      </c>
      <c r="K22" s="10" t="s">
        <v>587</v>
      </c>
      <c r="L22" s="9" t="s">
        <v>575</v>
      </c>
      <c r="M22" s="9" t="s">
        <v>576</v>
      </c>
      <c r="N22" s="9" t="s">
        <v>577</v>
      </c>
      <c r="O22" s="13">
        <f>SUMIF(d!$B$26:$B$108,F22,d!$C$26:$C$108)</f>
        <v>0</v>
      </c>
      <c r="P22" s="13">
        <f>SUMIF(d!$B$26:$B$108,F22,d!$D$26:$D$108)</f>
        <v>0</v>
      </c>
      <c r="T22" s="58"/>
    </row>
    <row r="23" spans="1:20" x14ac:dyDescent="0.25">
      <c r="A23" s="7">
        <v>2</v>
      </c>
      <c r="B23" s="7">
        <v>1</v>
      </c>
      <c r="C23" s="7">
        <v>1</v>
      </c>
      <c r="D23" s="7">
        <v>2</v>
      </c>
      <c r="E23" s="7">
        <v>6</v>
      </c>
      <c r="F23" s="151" t="s">
        <v>493</v>
      </c>
      <c r="G23" s="12">
        <v>4</v>
      </c>
      <c r="H23" s="9" t="s">
        <v>24</v>
      </c>
      <c r="I23" s="9" t="s">
        <v>588</v>
      </c>
      <c r="J23" s="10" t="s">
        <v>25</v>
      </c>
      <c r="K23" s="10" t="s">
        <v>587</v>
      </c>
      <c r="L23" s="9" t="s">
        <v>575</v>
      </c>
      <c r="M23" s="9" t="s">
        <v>576</v>
      </c>
      <c r="N23" s="9" t="s">
        <v>577</v>
      </c>
      <c r="O23" s="13">
        <f>SUMIF(d!$B$26:$B$108,F23,d!$C$26:$C$108)</f>
        <v>0</v>
      </c>
      <c r="P23" s="13">
        <f>SUMIF(d!$B$26:$B$108,F23,d!$D$26:$D$108)</f>
        <v>0</v>
      </c>
      <c r="T23" s="58"/>
    </row>
    <row r="24" spans="1:20" x14ac:dyDescent="0.25">
      <c r="A24" s="7">
        <v>2</v>
      </c>
      <c r="B24" s="7">
        <v>1</v>
      </c>
      <c r="C24" s="7">
        <v>1</v>
      </c>
      <c r="D24" s="7">
        <v>2</v>
      </c>
      <c r="E24" s="7">
        <v>8</v>
      </c>
      <c r="F24" s="151" t="s">
        <v>536</v>
      </c>
      <c r="G24" s="12">
        <v>4</v>
      </c>
      <c r="H24" s="9" t="s">
        <v>24</v>
      </c>
      <c r="I24" s="9" t="s">
        <v>588</v>
      </c>
      <c r="J24" s="10" t="s">
        <v>25</v>
      </c>
      <c r="K24" s="10" t="s">
        <v>587</v>
      </c>
      <c r="L24" s="9" t="s">
        <v>575</v>
      </c>
      <c r="M24" s="9" t="s">
        <v>576</v>
      </c>
      <c r="N24" s="9" t="s">
        <v>577</v>
      </c>
      <c r="O24" s="13">
        <f>SUMIF(d!$B$26:$B$108,F24,d!$C$26:$C$108)</f>
        <v>0</v>
      </c>
      <c r="P24" s="13">
        <f>SUMIF(d!$B$26:$B$108,F24,d!$D$26:$D$108)</f>
        <v>0</v>
      </c>
      <c r="T24" s="58"/>
    </row>
    <row r="25" spans="1:20" x14ac:dyDescent="0.25">
      <c r="A25" s="7">
        <v>2</v>
      </c>
      <c r="B25" s="7">
        <v>1</v>
      </c>
      <c r="C25" s="7">
        <v>1</v>
      </c>
      <c r="D25" s="7">
        <v>4</v>
      </c>
      <c r="E25" s="7">
        <v>1</v>
      </c>
      <c r="F25" s="151" t="s">
        <v>515</v>
      </c>
      <c r="G25" s="12">
        <v>4</v>
      </c>
      <c r="H25" s="9" t="s">
        <v>24</v>
      </c>
      <c r="I25" s="9" t="s">
        <v>588</v>
      </c>
      <c r="J25" s="10" t="s">
        <v>25</v>
      </c>
      <c r="K25" s="10" t="s">
        <v>587</v>
      </c>
      <c r="L25" s="9" t="s">
        <v>575</v>
      </c>
      <c r="M25" s="9" t="s">
        <v>576</v>
      </c>
      <c r="N25" s="9" t="s">
        <v>577</v>
      </c>
      <c r="O25" s="13">
        <f>SUMIF(d!$B$26:$B$108,F25,d!$C$26:$C$108)</f>
        <v>0</v>
      </c>
      <c r="P25" s="13">
        <f>SUMIF(d!$B$26:$B$108,F25,d!$D$26:$D$108)</f>
        <v>0</v>
      </c>
      <c r="T25" s="58"/>
    </row>
    <row r="26" spans="1:20" x14ac:dyDescent="0.25">
      <c r="A26" s="7">
        <v>2</v>
      </c>
      <c r="B26" s="7">
        <v>1</v>
      </c>
      <c r="C26" s="7">
        <v>1</v>
      </c>
      <c r="D26" s="7">
        <v>5</v>
      </c>
      <c r="E26" s="7">
        <v>3</v>
      </c>
      <c r="F26" s="151" t="s">
        <v>578</v>
      </c>
      <c r="G26" s="12">
        <v>4</v>
      </c>
      <c r="H26" s="9" t="s">
        <v>24</v>
      </c>
      <c r="I26" s="9" t="s">
        <v>588</v>
      </c>
      <c r="J26" s="10" t="s">
        <v>25</v>
      </c>
      <c r="K26" s="10" t="s">
        <v>587</v>
      </c>
      <c r="L26" s="9" t="s">
        <v>575</v>
      </c>
      <c r="M26" s="9" t="s">
        <v>576</v>
      </c>
      <c r="N26" s="9" t="s">
        <v>577</v>
      </c>
      <c r="O26" s="13">
        <f>SUMIF(d!$B$26:$B$108,F26,d!$C$26:$C$108)</f>
        <v>0</v>
      </c>
      <c r="P26" s="13">
        <f>SUMIF(d!$B$26:$B$108,F26,d!$D$26:$D$108)</f>
        <v>0</v>
      </c>
      <c r="T26" s="58"/>
    </row>
    <row r="27" spans="1:20" x14ac:dyDescent="0.25">
      <c r="A27" s="7">
        <v>2</v>
      </c>
      <c r="B27" s="7">
        <v>1</v>
      </c>
      <c r="C27" s="7">
        <v>1</v>
      </c>
      <c r="D27" s="7">
        <v>6</v>
      </c>
      <c r="E27" s="7">
        <v>1</v>
      </c>
      <c r="F27" s="151" t="s">
        <v>513</v>
      </c>
      <c r="G27" s="12">
        <v>4</v>
      </c>
      <c r="H27" s="9" t="s">
        <v>24</v>
      </c>
      <c r="I27" s="9" t="s">
        <v>588</v>
      </c>
      <c r="J27" s="10" t="s">
        <v>25</v>
      </c>
      <c r="K27" s="10" t="s">
        <v>587</v>
      </c>
      <c r="L27" s="9" t="s">
        <v>575</v>
      </c>
      <c r="M27" s="9" t="s">
        <v>576</v>
      </c>
      <c r="N27" s="9" t="s">
        <v>577</v>
      </c>
      <c r="O27" s="13">
        <f>SUMIF(d!$B$26:$B$108,F27,d!$C$26:$C$108)</f>
        <v>0</v>
      </c>
      <c r="P27" s="13">
        <f>SUMIF(d!$B$26:$B$108,F27,d!$D$26:$D$108)</f>
        <v>0</v>
      </c>
      <c r="T27" s="58"/>
    </row>
    <row r="28" spans="1:20" x14ac:dyDescent="0.25">
      <c r="A28" s="7">
        <v>2</v>
      </c>
      <c r="B28" s="7">
        <v>1</v>
      </c>
      <c r="C28" s="7">
        <v>2</v>
      </c>
      <c r="D28" s="7">
        <v>2</v>
      </c>
      <c r="E28" s="7">
        <v>2</v>
      </c>
      <c r="F28" s="151" t="s">
        <v>444</v>
      </c>
      <c r="G28" s="12">
        <v>4</v>
      </c>
      <c r="H28" s="9" t="s">
        <v>24</v>
      </c>
      <c r="I28" s="9" t="s">
        <v>588</v>
      </c>
      <c r="J28" s="10" t="s">
        <v>25</v>
      </c>
      <c r="K28" s="10" t="s">
        <v>587</v>
      </c>
      <c r="L28" s="9" t="s">
        <v>575</v>
      </c>
      <c r="M28" s="9" t="s">
        <v>576</v>
      </c>
      <c r="N28" s="9" t="s">
        <v>577</v>
      </c>
      <c r="O28" s="13">
        <f>SUMIF(d!$B$26:$B$108,F28,d!$C$26:$C$108)</f>
        <v>0</v>
      </c>
      <c r="P28" s="13">
        <f>SUMIF(d!$B$26:$B$108,F28,d!$D$26:$D$108)</f>
        <v>0</v>
      </c>
      <c r="T28" s="58"/>
    </row>
    <row r="29" spans="1:20" x14ac:dyDescent="0.25">
      <c r="A29" s="7">
        <v>2</v>
      </c>
      <c r="B29" s="7">
        <v>1</v>
      </c>
      <c r="C29" s="7">
        <v>2</v>
      </c>
      <c r="D29" s="7">
        <v>2</v>
      </c>
      <c r="E29" s="7">
        <v>3</v>
      </c>
      <c r="F29" s="151" t="s">
        <v>573</v>
      </c>
      <c r="G29" s="12">
        <v>5</v>
      </c>
      <c r="H29" s="9" t="s">
        <v>24</v>
      </c>
      <c r="I29" s="9" t="s">
        <v>588</v>
      </c>
      <c r="J29" s="10" t="s">
        <v>25</v>
      </c>
      <c r="K29" s="10" t="s">
        <v>587</v>
      </c>
      <c r="L29" s="9" t="s">
        <v>575</v>
      </c>
      <c r="M29" s="9" t="s">
        <v>576</v>
      </c>
      <c r="N29" s="9" t="s">
        <v>577</v>
      </c>
      <c r="O29" s="13">
        <f>SUMIF(d!$B$26:$B$108,F29,d!$C$26:$C$108)</f>
        <v>21543.31</v>
      </c>
      <c r="P29" s="13">
        <f>SUMIF(d!$B$26:$B$108,F29,d!$D$26:$D$108)</f>
        <v>21543.31</v>
      </c>
      <c r="T29" s="58"/>
    </row>
    <row r="30" spans="1:20" x14ac:dyDescent="0.25">
      <c r="A30" s="7">
        <v>2</v>
      </c>
      <c r="B30" s="7">
        <v>1</v>
      </c>
      <c r="C30" s="7">
        <v>2</v>
      </c>
      <c r="D30" s="7">
        <v>2</v>
      </c>
      <c r="E30" s="7">
        <v>4</v>
      </c>
      <c r="F30" s="151" t="s">
        <v>445</v>
      </c>
      <c r="G30" s="12">
        <v>4</v>
      </c>
      <c r="H30" s="9" t="s">
        <v>24</v>
      </c>
      <c r="I30" s="9" t="s">
        <v>588</v>
      </c>
      <c r="J30" s="10" t="s">
        <v>25</v>
      </c>
      <c r="K30" s="10" t="s">
        <v>587</v>
      </c>
      <c r="L30" s="9" t="s">
        <v>575</v>
      </c>
      <c r="M30" s="9" t="s">
        <v>576</v>
      </c>
      <c r="N30" s="9" t="s">
        <v>577</v>
      </c>
      <c r="O30" s="13">
        <f>SUMIF(d!$B$26:$B$108,F30,d!$C$26:$C$108)</f>
        <v>599585</v>
      </c>
      <c r="P30" s="13">
        <f>SUMIF(d!$B$26:$B$108,F30,d!$D$26:$D$108)</f>
        <v>599585</v>
      </c>
      <c r="T30" s="58"/>
    </row>
    <row r="31" spans="1:20" x14ac:dyDescent="0.25">
      <c r="A31" s="7">
        <v>2</v>
      </c>
      <c r="B31" s="7">
        <v>1</v>
      </c>
      <c r="C31" s="7">
        <v>2</v>
      </c>
      <c r="D31" s="7">
        <v>2</v>
      </c>
      <c r="E31" s="7">
        <v>5</v>
      </c>
      <c r="F31" s="151" t="s">
        <v>540</v>
      </c>
      <c r="G31" s="12">
        <v>5</v>
      </c>
      <c r="H31" s="9" t="s">
        <v>24</v>
      </c>
      <c r="I31" s="9" t="s">
        <v>588</v>
      </c>
      <c r="J31" s="10" t="s">
        <v>25</v>
      </c>
      <c r="K31" s="10" t="s">
        <v>587</v>
      </c>
      <c r="L31" s="9" t="s">
        <v>575</v>
      </c>
      <c r="M31" s="9" t="s">
        <v>576</v>
      </c>
      <c r="N31" s="9" t="s">
        <v>577</v>
      </c>
      <c r="O31" s="13">
        <f>SUMIF(d!$B$26:$B$108,F31,d!$C$26:$C$108)</f>
        <v>238070</v>
      </c>
      <c r="P31" s="13">
        <f>SUMIF(d!$B$26:$B$108,F31,d!$D$26:$D$108)</f>
        <v>238070</v>
      </c>
      <c r="T31" s="58"/>
    </row>
    <row r="32" spans="1:20" x14ac:dyDescent="0.25">
      <c r="A32" s="7">
        <v>2</v>
      </c>
      <c r="B32" s="7">
        <v>1</v>
      </c>
      <c r="C32" s="7">
        <v>2</v>
      </c>
      <c r="D32" s="7">
        <v>2</v>
      </c>
      <c r="E32" s="7">
        <v>6</v>
      </c>
      <c r="F32" s="151" t="s">
        <v>530</v>
      </c>
      <c r="G32" s="12">
        <v>4</v>
      </c>
      <c r="H32" s="9" t="s">
        <v>24</v>
      </c>
      <c r="I32" s="9" t="s">
        <v>588</v>
      </c>
      <c r="J32" s="10" t="s">
        <v>25</v>
      </c>
      <c r="K32" s="10" t="s">
        <v>587</v>
      </c>
      <c r="L32" s="9" t="s">
        <v>575</v>
      </c>
      <c r="M32" s="9" t="s">
        <v>576</v>
      </c>
      <c r="N32" s="9" t="s">
        <v>577</v>
      </c>
      <c r="O32" s="13">
        <f>SUMIF(d!$B$26:$B$108,F32,d!$C$26:$C$108)</f>
        <v>0</v>
      </c>
      <c r="P32" s="13">
        <f>SUMIF(d!$B$26:$B$108,F32,d!$D$26:$D$108)</f>
        <v>0</v>
      </c>
      <c r="T32" s="58"/>
    </row>
    <row r="33" spans="1:21" x14ac:dyDescent="0.25">
      <c r="A33" s="7">
        <v>2</v>
      </c>
      <c r="B33" s="7">
        <v>1</v>
      </c>
      <c r="C33" s="7">
        <v>2</v>
      </c>
      <c r="D33" s="7">
        <v>2</v>
      </c>
      <c r="E33" s="7">
        <v>8</v>
      </c>
      <c r="F33" s="151" t="s">
        <v>500</v>
      </c>
      <c r="G33" s="12">
        <v>4</v>
      </c>
      <c r="H33" s="9" t="s">
        <v>24</v>
      </c>
      <c r="I33" s="9" t="s">
        <v>588</v>
      </c>
      <c r="J33" s="10" t="s">
        <v>25</v>
      </c>
      <c r="K33" s="10" t="s">
        <v>587</v>
      </c>
      <c r="L33" s="9" t="s">
        <v>575</v>
      </c>
      <c r="M33" s="9" t="s">
        <v>576</v>
      </c>
      <c r="N33" s="9" t="s">
        <v>577</v>
      </c>
      <c r="O33" s="13">
        <f>SUMIF(d!$B$26:$B$108,F33,d!$C$26:$C$108)</f>
        <v>0</v>
      </c>
      <c r="P33" s="13">
        <f>SUMIF(d!$B$26:$B$108,F33,d!$D$26:$D$108)</f>
        <v>0</v>
      </c>
      <c r="T33" s="58"/>
    </row>
    <row r="34" spans="1:21" x14ac:dyDescent="0.25">
      <c r="A34" s="7">
        <v>2</v>
      </c>
      <c r="B34" s="7">
        <v>1</v>
      </c>
      <c r="C34" s="7">
        <v>2</v>
      </c>
      <c r="D34" s="7">
        <v>2</v>
      </c>
      <c r="E34" s="7">
        <v>9</v>
      </c>
      <c r="F34" s="152" t="s">
        <v>506</v>
      </c>
      <c r="G34" s="12">
        <v>4</v>
      </c>
      <c r="H34" s="9" t="s">
        <v>24</v>
      </c>
      <c r="I34" s="9" t="s">
        <v>588</v>
      </c>
      <c r="J34" s="10" t="s">
        <v>25</v>
      </c>
      <c r="K34" s="10" t="s">
        <v>587</v>
      </c>
      <c r="L34" s="9" t="s">
        <v>575</v>
      </c>
      <c r="M34" s="9" t="s">
        <v>576</v>
      </c>
      <c r="N34" s="9" t="s">
        <v>577</v>
      </c>
      <c r="O34" s="13">
        <f>SUMIF(d!$B$26:$B$108,F34,d!$C$26:$C$108)</f>
        <v>0</v>
      </c>
      <c r="P34" s="13">
        <f>SUMIF(d!$B$26:$B$108,F34,d!$D$26:$D$108)</f>
        <v>0</v>
      </c>
      <c r="T34" s="58"/>
    </row>
    <row r="35" spans="1:21" x14ac:dyDescent="0.25">
      <c r="A35" s="7">
        <v>2</v>
      </c>
      <c r="B35" s="7">
        <v>1</v>
      </c>
      <c r="C35" s="7">
        <v>3</v>
      </c>
      <c r="D35" s="7">
        <v>1</v>
      </c>
      <c r="E35" s="7">
        <v>1</v>
      </c>
      <c r="F35" s="151" t="s">
        <v>446</v>
      </c>
      <c r="G35" s="12">
        <v>4</v>
      </c>
      <c r="H35" s="9" t="s">
        <v>24</v>
      </c>
      <c r="I35" s="9" t="s">
        <v>588</v>
      </c>
      <c r="J35" s="10" t="s">
        <v>25</v>
      </c>
      <c r="K35" s="10" t="s">
        <v>587</v>
      </c>
      <c r="L35" s="9" t="s">
        <v>575</v>
      </c>
      <c r="M35" s="9" t="s">
        <v>576</v>
      </c>
      <c r="N35" s="9" t="s">
        <v>577</v>
      </c>
      <c r="O35" s="13">
        <f>SUMIF(d!$B$26:$B$108,F35,d!$C$26:$C$108)</f>
        <v>430000</v>
      </c>
      <c r="P35" s="13">
        <f>SUMIF(d!$B$26:$B$108,F35,d!$D$26:$D$108)</f>
        <v>430000</v>
      </c>
      <c r="T35" s="58"/>
    </row>
    <row r="36" spans="1:21" x14ac:dyDescent="0.25">
      <c r="A36" s="7">
        <v>2</v>
      </c>
      <c r="B36" s="7">
        <v>1</v>
      </c>
      <c r="C36" s="7">
        <v>3</v>
      </c>
      <c r="D36" s="7">
        <v>2</v>
      </c>
      <c r="E36" s="7">
        <v>1</v>
      </c>
      <c r="F36" s="151" t="s">
        <v>447</v>
      </c>
      <c r="G36" s="12">
        <v>4</v>
      </c>
      <c r="H36" s="9" t="s">
        <v>24</v>
      </c>
      <c r="I36" s="9" t="s">
        <v>588</v>
      </c>
      <c r="J36" s="10" t="s">
        <v>25</v>
      </c>
      <c r="K36" s="10" t="s">
        <v>587</v>
      </c>
      <c r="L36" s="9" t="s">
        <v>575</v>
      </c>
      <c r="M36" s="9" t="s">
        <v>576</v>
      </c>
      <c r="N36" s="9" t="s">
        <v>577</v>
      </c>
      <c r="O36" s="13">
        <f>SUMIF(d!$B$26:$B$108,F36,d!$C$26:$C$108)</f>
        <v>0</v>
      </c>
      <c r="P36" s="13">
        <f>SUMIF(d!$B$26:$B$108,F36,d!$D$26:$D$108)</f>
        <v>0</v>
      </c>
      <c r="T36" s="58"/>
    </row>
    <row r="37" spans="1:21" x14ac:dyDescent="0.25">
      <c r="A37" s="7">
        <v>2</v>
      </c>
      <c r="B37" s="7">
        <v>1</v>
      </c>
      <c r="C37" s="7">
        <v>3</v>
      </c>
      <c r="D37" s="7">
        <v>2</v>
      </c>
      <c r="E37" s="7">
        <v>2</v>
      </c>
      <c r="F37" s="151" t="s">
        <v>511</v>
      </c>
      <c r="G37" s="12">
        <v>4</v>
      </c>
      <c r="H37" s="9" t="s">
        <v>24</v>
      </c>
      <c r="I37" s="9" t="s">
        <v>588</v>
      </c>
      <c r="J37" s="10" t="s">
        <v>25</v>
      </c>
      <c r="K37" s="10" t="s">
        <v>587</v>
      </c>
      <c r="L37" s="9" t="s">
        <v>575</v>
      </c>
      <c r="M37" s="9" t="s">
        <v>576</v>
      </c>
      <c r="N37" s="9" t="s">
        <v>577</v>
      </c>
      <c r="O37" s="13">
        <f>SUMIF(d!$B$26:$B$108,F37,d!$C$26:$C$108)</f>
        <v>0</v>
      </c>
      <c r="P37" s="13">
        <f>SUMIF(d!$B$26:$B$108,F37,d!$D$26:$D$108)</f>
        <v>0</v>
      </c>
      <c r="T37" s="58"/>
    </row>
    <row r="38" spans="1:21" x14ac:dyDescent="0.25">
      <c r="A38" s="7">
        <v>2</v>
      </c>
      <c r="B38" s="7">
        <v>1</v>
      </c>
      <c r="C38" s="7">
        <v>4</v>
      </c>
      <c r="D38" s="7">
        <v>2</v>
      </c>
      <c r="E38" s="7">
        <v>2</v>
      </c>
      <c r="F38" s="152" t="s">
        <v>497</v>
      </c>
      <c r="G38" s="12">
        <v>4</v>
      </c>
      <c r="H38" s="9" t="s">
        <v>24</v>
      </c>
      <c r="I38" s="9" t="s">
        <v>588</v>
      </c>
      <c r="J38" s="10" t="s">
        <v>25</v>
      </c>
      <c r="K38" s="10" t="s">
        <v>587</v>
      </c>
      <c r="L38" s="9" t="s">
        <v>575</v>
      </c>
      <c r="M38" s="9" t="s">
        <v>576</v>
      </c>
      <c r="N38" s="9" t="s">
        <v>577</v>
      </c>
      <c r="O38" s="13">
        <f>SUMIF(d!$B$26:$B$108,F38,d!$C$26:$C$108)</f>
        <v>0</v>
      </c>
      <c r="P38" s="13">
        <f>SUMIF(d!$B$26:$B$108,F38,d!$D$26:$D$108)</f>
        <v>0</v>
      </c>
      <c r="T38" s="58"/>
    </row>
    <row r="39" spans="1:21" x14ac:dyDescent="0.25">
      <c r="A39" s="7">
        <v>2</v>
      </c>
      <c r="B39" s="7">
        <v>1</v>
      </c>
      <c r="C39" s="7">
        <v>5</v>
      </c>
      <c r="D39" s="7">
        <v>1</v>
      </c>
      <c r="E39" s="7">
        <v>1</v>
      </c>
      <c r="F39" s="151" t="s">
        <v>448</v>
      </c>
      <c r="G39" s="12">
        <v>4</v>
      </c>
      <c r="H39" s="9" t="s">
        <v>24</v>
      </c>
      <c r="I39" s="9" t="s">
        <v>588</v>
      </c>
      <c r="J39" s="10" t="s">
        <v>25</v>
      </c>
      <c r="K39" s="10" t="s">
        <v>587</v>
      </c>
      <c r="L39" s="9" t="s">
        <v>575</v>
      </c>
      <c r="M39" s="9" t="s">
        <v>576</v>
      </c>
      <c r="N39" s="9" t="s">
        <v>577</v>
      </c>
      <c r="O39" s="13">
        <f>SUMIF(d!$B$26:$B$108,F39,d!$C$26:$C$108)</f>
        <v>856649.75</v>
      </c>
      <c r="P39" s="13">
        <f>SUMIF(d!$B$26:$B$108,F39,d!$D$26:$D$108)</f>
        <v>856649.75</v>
      </c>
      <c r="T39" s="58"/>
    </row>
    <row r="40" spans="1:21" x14ac:dyDescent="0.25">
      <c r="A40" s="7">
        <v>2</v>
      </c>
      <c r="B40" s="7">
        <v>1</v>
      </c>
      <c r="C40" s="7">
        <v>5</v>
      </c>
      <c r="D40" s="7">
        <v>2</v>
      </c>
      <c r="E40" s="7">
        <v>1</v>
      </c>
      <c r="F40" s="151" t="s">
        <v>449</v>
      </c>
      <c r="G40" s="12">
        <v>4</v>
      </c>
      <c r="H40" s="9" t="s">
        <v>24</v>
      </c>
      <c r="I40" s="9" t="s">
        <v>588</v>
      </c>
      <c r="J40" s="10" t="s">
        <v>25</v>
      </c>
      <c r="K40" s="10" t="s">
        <v>587</v>
      </c>
      <c r="L40" s="9" t="s">
        <v>575</v>
      </c>
      <c r="M40" s="9" t="s">
        <v>576</v>
      </c>
      <c r="N40" s="9" t="s">
        <v>577</v>
      </c>
      <c r="O40" s="13">
        <f>SUMIF(d!$B$26:$B$108,F40,d!$C$26:$C$108)</f>
        <v>857853.64</v>
      </c>
      <c r="P40" s="13">
        <f>SUMIF(d!$B$26:$B$108,F40,d!$D$26:$D$108)</f>
        <v>857853.64</v>
      </c>
      <c r="S40" s="58"/>
      <c r="T40" s="58"/>
      <c r="U40" s="58"/>
    </row>
    <row r="41" spans="1:21" x14ac:dyDescent="0.25">
      <c r="A41" s="7">
        <v>2</v>
      </c>
      <c r="B41" s="7">
        <v>1</v>
      </c>
      <c r="C41" s="7">
        <v>5</v>
      </c>
      <c r="D41" s="7">
        <v>3</v>
      </c>
      <c r="E41" s="7">
        <v>1</v>
      </c>
      <c r="F41" t="s">
        <v>450</v>
      </c>
      <c r="G41" s="12">
        <v>4</v>
      </c>
      <c r="H41" s="9" t="s">
        <v>24</v>
      </c>
      <c r="I41" s="9" t="s">
        <v>588</v>
      </c>
      <c r="J41" s="10" t="s">
        <v>25</v>
      </c>
      <c r="K41" s="10" t="s">
        <v>587</v>
      </c>
      <c r="L41" s="9" t="s">
        <v>575</v>
      </c>
      <c r="M41" s="9" t="s">
        <v>576</v>
      </c>
      <c r="N41" s="9" t="s">
        <v>577</v>
      </c>
      <c r="O41" s="13">
        <f>SUMIF(d!$B$26:$B$108,F41,d!$C$26:$C$108)</f>
        <v>143617.98000000001</v>
      </c>
      <c r="P41" s="13">
        <f>SUMIF(d!$B$26:$B$108,F41,d!$D$26:$D$108)</f>
        <v>143617.98000000001</v>
      </c>
      <c r="T41" s="58"/>
    </row>
    <row r="42" spans="1:21" x14ac:dyDescent="0.25">
      <c r="A42" s="207">
        <v>2</v>
      </c>
      <c r="B42" s="207">
        <v>2</v>
      </c>
      <c r="C42" s="207"/>
      <c r="D42" s="207"/>
      <c r="E42" s="207"/>
      <c r="F42" s="201" t="s">
        <v>27</v>
      </c>
      <c r="G42" s="201"/>
      <c r="H42" s="202"/>
      <c r="I42" s="202"/>
      <c r="J42" s="203"/>
      <c r="K42" s="203"/>
      <c r="L42" s="203"/>
      <c r="M42" s="203"/>
      <c r="N42" s="203"/>
      <c r="O42" s="204">
        <f>SUM(O43:O86)</f>
        <v>9276108.6700000018</v>
      </c>
      <c r="P42" s="204">
        <f>SUM(P43:P86)</f>
        <v>9276108.6700000018</v>
      </c>
      <c r="T42" s="58"/>
    </row>
    <row r="43" spans="1:21" x14ac:dyDescent="0.25">
      <c r="A43" s="7">
        <v>2</v>
      </c>
      <c r="B43" s="7">
        <v>2</v>
      </c>
      <c r="C43" s="7">
        <v>1</v>
      </c>
      <c r="D43" s="7">
        <v>2</v>
      </c>
      <c r="E43" s="7">
        <v>1</v>
      </c>
      <c r="F43" s="151" t="s">
        <v>451</v>
      </c>
      <c r="G43" s="12">
        <v>4</v>
      </c>
      <c r="H43" s="9" t="s">
        <v>24</v>
      </c>
      <c r="I43" s="9" t="s">
        <v>588</v>
      </c>
      <c r="J43" s="10" t="s">
        <v>25</v>
      </c>
      <c r="K43" s="10" t="s">
        <v>26</v>
      </c>
      <c r="L43" s="9" t="s">
        <v>575</v>
      </c>
      <c r="M43" s="9" t="s">
        <v>576</v>
      </c>
      <c r="N43" s="9" t="s">
        <v>577</v>
      </c>
      <c r="O43" s="13">
        <f>SUMIF(d!$B$26:$B$108,F43,d!$C$26:$C$108)</f>
        <v>144681.85</v>
      </c>
      <c r="P43" s="13">
        <f>SUMIF(d!$B$26:$B$108,F43,d!$D$26:$D$108)</f>
        <v>144681.85</v>
      </c>
      <c r="T43" s="58"/>
    </row>
    <row r="44" spans="1:21" x14ac:dyDescent="0.25">
      <c r="A44" s="7">
        <v>2</v>
      </c>
      <c r="B44" s="7">
        <v>2</v>
      </c>
      <c r="C44" s="7">
        <v>1</v>
      </c>
      <c r="D44" s="7">
        <v>3</v>
      </c>
      <c r="E44" s="7">
        <v>1</v>
      </c>
      <c r="F44" s="151" t="s">
        <v>452</v>
      </c>
      <c r="G44" s="12">
        <v>4</v>
      </c>
      <c r="H44" s="9" t="s">
        <v>24</v>
      </c>
      <c r="I44" s="9" t="s">
        <v>588</v>
      </c>
      <c r="J44" s="10" t="s">
        <v>25</v>
      </c>
      <c r="K44" s="10" t="s">
        <v>26</v>
      </c>
      <c r="L44" s="9" t="s">
        <v>575</v>
      </c>
      <c r="M44" s="9" t="s">
        <v>576</v>
      </c>
      <c r="N44" s="9" t="s">
        <v>577</v>
      </c>
      <c r="O44" s="13">
        <f>SUMIF(d!$B$26:$B$108,F44,d!$C$26:$C$108)</f>
        <v>84432.67</v>
      </c>
      <c r="P44" s="13">
        <f>SUMIF(d!$B$26:$B$108,F44,d!$D$26:$D$108)</f>
        <v>84432.67</v>
      </c>
      <c r="T44" s="58"/>
    </row>
    <row r="45" spans="1:21" x14ac:dyDescent="0.25">
      <c r="A45" s="7">
        <v>2</v>
      </c>
      <c r="B45" s="7">
        <v>2</v>
      </c>
      <c r="C45" s="7">
        <v>1</v>
      </c>
      <c r="D45" s="7">
        <v>4</v>
      </c>
      <c r="E45" s="7">
        <v>1</v>
      </c>
      <c r="F45" s="151" t="s">
        <v>453</v>
      </c>
      <c r="G45" s="12">
        <v>4</v>
      </c>
      <c r="H45" s="9" t="s">
        <v>24</v>
      </c>
      <c r="I45" s="9" t="s">
        <v>588</v>
      </c>
      <c r="J45" s="10" t="s">
        <v>25</v>
      </c>
      <c r="K45" s="10" t="s">
        <v>26</v>
      </c>
      <c r="L45" s="9" t="s">
        <v>575</v>
      </c>
      <c r="M45" s="9" t="s">
        <v>576</v>
      </c>
      <c r="N45" s="9" t="s">
        <v>577</v>
      </c>
      <c r="O45" s="13">
        <f>SUMIF(d!$B$26:$B$108,F45,d!$C$26:$C$108)</f>
        <v>0</v>
      </c>
      <c r="P45" s="13">
        <f>SUMIF(d!$B$26:$B$108,F45,d!$D$26:$D$108)</f>
        <v>0</v>
      </c>
      <c r="T45" s="58"/>
    </row>
    <row r="46" spans="1:21" x14ac:dyDescent="0.25">
      <c r="A46" s="7">
        <v>2</v>
      </c>
      <c r="B46" s="7">
        <v>2</v>
      </c>
      <c r="C46" s="7">
        <v>1</v>
      </c>
      <c r="D46" s="7">
        <v>5</v>
      </c>
      <c r="E46" s="7">
        <v>1</v>
      </c>
      <c r="F46" s="151" t="s">
        <v>454</v>
      </c>
      <c r="G46" s="12">
        <v>4</v>
      </c>
      <c r="H46" s="9" t="s">
        <v>24</v>
      </c>
      <c r="I46" s="9" t="s">
        <v>588</v>
      </c>
      <c r="J46" s="10" t="s">
        <v>25</v>
      </c>
      <c r="K46" s="10" t="s">
        <v>26</v>
      </c>
      <c r="L46" s="9" t="s">
        <v>575</v>
      </c>
      <c r="M46" s="9" t="s">
        <v>576</v>
      </c>
      <c r="N46" s="9" t="s">
        <v>577</v>
      </c>
      <c r="O46" s="13">
        <f>SUMIF(d!$B$26:$B$108,F46,d!$C$26:$C$108)</f>
        <v>26100.18</v>
      </c>
      <c r="P46" s="13">
        <f>SUMIF(d!$B$26:$B$108,F46,d!$D$26:$D$108)</f>
        <v>26100.18</v>
      </c>
      <c r="T46" s="58"/>
    </row>
    <row r="47" spans="1:21" x14ac:dyDescent="0.25">
      <c r="A47" s="7">
        <v>2</v>
      </c>
      <c r="B47" s="7">
        <v>2</v>
      </c>
      <c r="C47" s="7">
        <v>1</v>
      </c>
      <c r="D47" s="7">
        <v>6</v>
      </c>
      <c r="E47" s="7">
        <v>2</v>
      </c>
      <c r="F47" s="151" t="s">
        <v>531</v>
      </c>
      <c r="G47" s="12">
        <v>4</v>
      </c>
      <c r="H47" s="9" t="s">
        <v>24</v>
      </c>
      <c r="I47" s="9" t="s">
        <v>588</v>
      </c>
      <c r="J47" s="10" t="s">
        <v>25</v>
      </c>
      <c r="K47" s="10" t="s">
        <v>26</v>
      </c>
      <c r="L47" s="9" t="s">
        <v>575</v>
      </c>
      <c r="M47" s="9" t="s">
        <v>576</v>
      </c>
      <c r="N47" s="9" t="s">
        <v>577</v>
      </c>
      <c r="O47" s="13">
        <f>SUMIF(d!$B$26:$B$108,F47,d!$C$26:$C$108)</f>
        <v>6154367.4900000002</v>
      </c>
      <c r="P47" s="13">
        <f>SUMIF(d!$B$26:$B$108,F47,d!$D$26:$D$108)</f>
        <v>6154367.4900000002</v>
      </c>
      <c r="T47" s="58"/>
    </row>
    <row r="48" spans="1:21" x14ac:dyDescent="0.25">
      <c r="A48" s="7">
        <v>2</v>
      </c>
      <c r="B48" s="7">
        <v>2</v>
      </c>
      <c r="C48" s="7">
        <v>2</v>
      </c>
      <c r="D48" s="7">
        <v>1</v>
      </c>
      <c r="E48" s="7">
        <v>1</v>
      </c>
      <c r="F48" s="151" t="s">
        <v>455</v>
      </c>
      <c r="G48" s="12">
        <v>4</v>
      </c>
      <c r="H48" s="9" t="s">
        <v>24</v>
      </c>
      <c r="I48" s="9" t="s">
        <v>588</v>
      </c>
      <c r="J48" s="10" t="s">
        <v>25</v>
      </c>
      <c r="K48" s="10" t="s">
        <v>26</v>
      </c>
      <c r="L48" s="9" t="s">
        <v>575</v>
      </c>
      <c r="M48" s="9" t="s">
        <v>576</v>
      </c>
      <c r="N48" s="9" t="s">
        <v>577</v>
      </c>
      <c r="O48" s="13">
        <f>SUMIF(d!$B$26:$B$108,F48,d!$C$26:$C$108)</f>
        <v>0</v>
      </c>
      <c r="P48" s="13">
        <f>SUMIF(d!$B$26:$B$108,F48,d!$D$26:$D$108)</f>
        <v>0</v>
      </c>
      <c r="T48" s="58"/>
    </row>
    <row r="49" spans="1:20" x14ac:dyDescent="0.25">
      <c r="A49" s="7">
        <v>2</v>
      </c>
      <c r="B49" s="7">
        <v>2</v>
      </c>
      <c r="C49" s="7">
        <v>2</v>
      </c>
      <c r="D49" s="7">
        <v>1</v>
      </c>
      <c r="E49" s="7">
        <v>3</v>
      </c>
      <c r="F49" s="151" t="s">
        <v>579</v>
      </c>
      <c r="G49" s="12">
        <v>5</v>
      </c>
      <c r="H49" s="9" t="s">
        <v>24</v>
      </c>
      <c r="I49" s="9" t="s">
        <v>588</v>
      </c>
      <c r="J49" s="10" t="s">
        <v>25</v>
      </c>
      <c r="K49" s="10" t="s">
        <v>26</v>
      </c>
      <c r="L49" s="9" t="s">
        <v>575</v>
      </c>
      <c r="M49" s="9" t="s">
        <v>576</v>
      </c>
      <c r="N49" s="9" t="s">
        <v>577</v>
      </c>
      <c r="O49" s="13">
        <f>SUMIF(d!$B$26:$B$108,F49,d!$C$26:$C$108)</f>
        <v>0</v>
      </c>
      <c r="P49" s="13">
        <f>SUMIF(d!$B$26:$B$108,F49,d!$D$26:$D$108)</f>
        <v>0</v>
      </c>
      <c r="T49" s="58"/>
    </row>
    <row r="50" spans="1:20" x14ac:dyDescent="0.25">
      <c r="A50" s="7">
        <v>2</v>
      </c>
      <c r="B50" s="7">
        <v>2</v>
      </c>
      <c r="C50" s="7">
        <v>2</v>
      </c>
      <c r="D50" s="7">
        <v>2</v>
      </c>
      <c r="E50" s="7">
        <v>1</v>
      </c>
      <c r="F50" s="151" t="s">
        <v>456</v>
      </c>
      <c r="G50" s="12">
        <v>4</v>
      </c>
      <c r="H50" s="9" t="s">
        <v>24</v>
      </c>
      <c r="I50" s="9" t="s">
        <v>588</v>
      </c>
      <c r="J50" s="10" t="s">
        <v>25</v>
      </c>
      <c r="K50" s="10" t="s">
        <v>26</v>
      </c>
      <c r="L50" s="9" t="s">
        <v>575</v>
      </c>
      <c r="M50" s="9" t="s">
        <v>576</v>
      </c>
      <c r="N50" s="9" t="s">
        <v>577</v>
      </c>
      <c r="O50" s="13">
        <f>SUMIF(d!$B$26:$B$108,F50,d!$C$26:$C$108)</f>
        <v>90755.199999999997</v>
      </c>
      <c r="P50" s="13">
        <f>SUMIF(d!$B$26:$B$108,F50,d!$D$26:$D$108)</f>
        <v>90755.199999999997</v>
      </c>
      <c r="T50" s="58"/>
    </row>
    <row r="51" spans="1:20" x14ac:dyDescent="0.25">
      <c r="A51" s="7">
        <v>2</v>
      </c>
      <c r="B51" s="7">
        <v>2</v>
      </c>
      <c r="C51" s="7">
        <v>3</v>
      </c>
      <c r="D51" s="7">
        <v>1</v>
      </c>
      <c r="E51" s="7">
        <v>1</v>
      </c>
      <c r="F51" s="151" t="s">
        <v>457</v>
      </c>
      <c r="G51" s="12">
        <v>4</v>
      </c>
      <c r="H51" s="9" t="s">
        <v>24</v>
      </c>
      <c r="I51" s="9" t="s">
        <v>588</v>
      </c>
      <c r="J51" s="10" t="s">
        <v>25</v>
      </c>
      <c r="K51" s="10" t="s">
        <v>26</v>
      </c>
      <c r="L51" s="9" t="s">
        <v>575</v>
      </c>
      <c r="M51" s="9" t="s">
        <v>576</v>
      </c>
      <c r="N51" s="9" t="s">
        <v>577</v>
      </c>
      <c r="O51" s="13">
        <f>SUMIF(d!$B$26:$B$108,F51,d!$C$26:$C$108)</f>
        <v>72500</v>
      </c>
      <c r="P51" s="13">
        <f>SUMIF(d!$B$26:$B$108,F51,d!$D$26:$D$108)</f>
        <v>72500</v>
      </c>
      <c r="T51" s="58"/>
    </row>
    <row r="52" spans="1:20" x14ac:dyDescent="0.25">
      <c r="A52" s="7">
        <v>2</v>
      </c>
      <c r="B52" s="7">
        <v>2</v>
      </c>
      <c r="C52" s="7">
        <v>3</v>
      </c>
      <c r="D52" s="7">
        <v>2</v>
      </c>
      <c r="E52" s="7">
        <v>1</v>
      </c>
      <c r="F52" s="152" t="s">
        <v>507</v>
      </c>
      <c r="G52" s="12">
        <v>4</v>
      </c>
      <c r="H52" s="9" t="s">
        <v>24</v>
      </c>
      <c r="I52" s="9" t="s">
        <v>588</v>
      </c>
      <c r="J52" s="10" t="s">
        <v>25</v>
      </c>
      <c r="K52" s="10" t="s">
        <v>26</v>
      </c>
      <c r="L52" s="9" t="s">
        <v>575</v>
      </c>
      <c r="M52" s="9" t="s">
        <v>576</v>
      </c>
      <c r="N52" s="9" t="s">
        <v>577</v>
      </c>
      <c r="O52" s="13">
        <f>SUMIF(d!$B$26:$B$108,F52,d!$C$26:$C$108)</f>
        <v>0</v>
      </c>
      <c r="P52" s="13">
        <f>SUMIF(d!$B$26:$B$108,F52,d!$D$26:$D$108)</f>
        <v>0</v>
      </c>
      <c r="T52" s="58"/>
    </row>
    <row r="53" spans="1:20" x14ac:dyDescent="0.25">
      <c r="A53" s="7">
        <v>2</v>
      </c>
      <c r="B53" s="7">
        <v>2</v>
      </c>
      <c r="C53" s="7">
        <v>4</v>
      </c>
      <c r="D53" s="7">
        <v>1</v>
      </c>
      <c r="E53" s="7">
        <v>1</v>
      </c>
      <c r="F53" t="s">
        <v>494</v>
      </c>
      <c r="G53" s="12">
        <v>4</v>
      </c>
      <c r="H53" s="9" t="s">
        <v>24</v>
      </c>
      <c r="I53" s="9" t="s">
        <v>588</v>
      </c>
      <c r="J53" s="10" t="s">
        <v>25</v>
      </c>
      <c r="K53" s="10" t="s">
        <v>26</v>
      </c>
      <c r="L53" s="9" t="s">
        <v>575</v>
      </c>
      <c r="M53" s="9" t="s">
        <v>576</v>
      </c>
      <c r="N53" s="9" t="s">
        <v>577</v>
      </c>
      <c r="O53" s="13">
        <f>SUMIF(d!$B$26:$B$108,F53,d!$C$26:$C$108)</f>
        <v>0</v>
      </c>
      <c r="P53" s="13">
        <f>SUMIF(d!$B$26:$B$108,F53,d!$D$26:$D$108)</f>
        <v>0</v>
      </c>
      <c r="T53" s="58"/>
    </row>
    <row r="54" spans="1:20" x14ac:dyDescent="0.25">
      <c r="A54" s="7">
        <v>2</v>
      </c>
      <c r="B54" s="7">
        <v>2</v>
      </c>
      <c r="C54" s="7">
        <v>5</v>
      </c>
      <c r="D54" s="7">
        <v>1</v>
      </c>
      <c r="E54" s="7">
        <v>1</v>
      </c>
      <c r="F54" s="14" t="s">
        <v>495</v>
      </c>
      <c r="G54" s="12">
        <v>4</v>
      </c>
      <c r="H54" s="9" t="s">
        <v>24</v>
      </c>
      <c r="I54" s="9" t="s">
        <v>588</v>
      </c>
      <c r="J54" s="10" t="s">
        <v>25</v>
      </c>
      <c r="K54" s="10" t="s">
        <v>26</v>
      </c>
      <c r="L54" s="9" t="s">
        <v>575</v>
      </c>
      <c r="M54" s="9" t="s">
        <v>576</v>
      </c>
      <c r="N54" s="9" t="s">
        <v>577</v>
      </c>
      <c r="O54" s="13">
        <f>SUMIF(d!$B$26:$B$108,F54,d!$C$26:$C$108)</f>
        <v>202752</v>
      </c>
      <c r="P54" s="13">
        <f>SUMIF(d!$B$26:$B$108,F54,d!$D$26:$D$108)</f>
        <v>202752</v>
      </c>
      <c r="T54" s="58"/>
    </row>
    <row r="55" spans="1:20" x14ac:dyDescent="0.25">
      <c r="A55" s="7">
        <v>2</v>
      </c>
      <c r="B55" s="7">
        <v>2</v>
      </c>
      <c r="C55" s="7">
        <v>5</v>
      </c>
      <c r="D55" s="7">
        <v>1</v>
      </c>
      <c r="E55" s="7">
        <v>2</v>
      </c>
      <c r="F55" s="8" t="s">
        <v>426</v>
      </c>
      <c r="G55" s="12">
        <v>4</v>
      </c>
      <c r="H55" s="9" t="s">
        <v>24</v>
      </c>
      <c r="I55" s="9" t="s">
        <v>588</v>
      </c>
      <c r="J55" s="10" t="s">
        <v>25</v>
      </c>
      <c r="K55" s="10" t="s">
        <v>26</v>
      </c>
      <c r="L55" s="9" t="s">
        <v>575</v>
      </c>
      <c r="M55" s="9" t="s">
        <v>576</v>
      </c>
      <c r="N55" s="9" t="s">
        <v>577</v>
      </c>
      <c r="O55" s="13">
        <f>SUMIF(d!$B$26:$B$108,F55,d!$C$26:$C$108)</f>
        <v>0</v>
      </c>
      <c r="P55" s="13">
        <f>SUMIF(d!$B$26:$B$108,F55,d!$D$26:$D$108)</f>
        <v>0</v>
      </c>
      <c r="T55" s="58"/>
    </row>
    <row r="56" spans="1:20" x14ac:dyDescent="0.25">
      <c r="A56" s="7">
        <v>2</v>
      </c>
      <c r="B56" s="7">
        <v>2</v>
      </c>
      <c r="C56" s="7">
        <v>5</v>
      </c>
      <c r="D56" s="7">
        <v>2</v>
      </c>
      <c r="E56" s="7">
        <v>2</v>
      </c>
      <c r="F56" s="159" t="s">
        <v>574</v>
      </c>
      <c r="G56" s="12">
        <v>4</v>
      </c>
      <c r="H56" s="9" t="s">
        <v>24</v>
      </c>
      <c r="I56" s="9" t="s">
        <v>588</v>
      </c>
      <c r="J56" s="10" t="s">
        <v>25</v>
      </c>
      <c r="K56" s="10" t="s">
        <v>26</v>
      </c>
      <c r="L56" s="9" t="s">
        <v>575</v>
      </c>
      <c r="M56" s="9" t="s">
        <v>576</v>
      </c>
      <c r="N56" s="9" t="s">
        <v>577</v>
      </c>
      <c r="O56" s="13">
        <f>SUMIF(d!$B$26:$B$108,F56,d!$C$26:$C$108)</f>
        <v>0</v>
      </c>
      <c r="P56" s="13">
        <f>SUMIF(d!$B$26:$B$108,F56,d!$D$26:$D$108)</f>
        <v>0</v>
      </c>
      <c r="T56" s="58"/>
    </row>
    <row r="57" spans="1:20" x14ac:dyDescent="0.25">
      <c r="A57" s="7">
        <v>2</v>
      </c>
      <c r="B57" s="7">
        <v>2</v>
      </c>
      <c r="C57" s="7">
        <v>5</v>
      </c>
      <c r="D57" s="7">
        <v>3</v>
      </c>
      <c r="E57" s="7">
        <v>2</v>
      </c>
      <c r="F57" s="159" t="s">
        <v>516</v>
      </c>
      <c r="G57" s="12">
        <v>4</v>
      </c>
      <c r="H57" s="9" t="s">
        <v>24</v>
      </c>
      <c r="I57" s="9" t="s">
        <v>588</v>
      </c>
      <c r="J57" s="10" t="s">
        <v>25</v>
      </c>
      <c r="K57" s="10" t="s">
        <v>26</v>
      </c>
      <c r="L57" s="9" t="s">
        <v>575</v>
      </c>
      <c r="M57" s="9" t="s">
        <v>576</v>
      </c>
      <c r="N57" s="9" t="s">
        <v>577</v>
      </c>
      <c r="O57" s="13">
        <f>SUMIF(d!$B$26:$B$108,F57,d!$C$26:$C$108)</f>
        <v>0</v>
      </c>
      <c r="P57" s="13">
        <f>SUMIF(d!$B$26:$B$108,F57,d!$D$26:$D$108)</f>
        <v>0</v>
      </c>
      <c r="T57" s="58"/>
    </row>
    <row r="58" spans="1:20" x14ac:dyDescent="0.25">
      <c r="A58" s="7">
        <v>2</v>
      </c>
      <c r="B58" s="7">
        <v>2</v>
      </c>
      <c r="C58" s="7">
        <v>5</v>
      </c>
      <c r="D58" s="7">
        <v>3</v>
      </c>
      <c r="E58" s="7">
        <v>4</v>
      </c>
      <c r="F58" t="s">
        <v>458</v>
      </c>
      <c r="G58" s="12">
        <v>4</v>
      </c>
      <c r="H58" s="9" t="s">
        <v>24</v>
      </c>
      <c r="I58" s="9" t="s">
        <v>588</v>
      </c>
      <c r="J58" s="10" t="s">
        <v>25</v>
      </c>
      <c r="K58" s="10" t="s">
        <v>26</v>
      </c>
      <c r="L58" s="9" t="s">
        <v>575</v>
      </c>
      <c r="M58" s="9" t="s">
        <v>576</v>
      </c>
      <c r="N58" s="9" t="s">
        <v>577</v>
      </c>
      <c r="O58" s="13">
        <f>SUMIF(d!$B$26:$B$108,F58,d!$C$26:$C$108)</f>
        <v>0</v>
      </c>
      <c r="P58" s="13">
        <f>SUMIF(d!$B$26:$B$108,F58,d!$D$26:$D$108)</f>
        <v>0</v>
      </c>
      <c r="T58" s="58"/>
    </row>
    <row r="59" spans="1:20" x14ac:dyDescent="0.25">
      <c r="A59" s="7">
        <v>2</v>
      </c>
      <c r="B59" s="7">
        <v>2</v>
      </c>
      <c r="C59" s="7">
        <v>5</v>
      </c>
      <c r="D59" s="7">
        <v>4</v>
      </c>
      <c r="E59" s="7">
        <v>1</v>
      </c>
      <c r="F59" s="8" t="s">
        <v>501</v>
      </c>
      <c r="G59" s="12">
        <v>4</v>
      </c>
      <c r="H59" s="9" t="s">
        <v>24</v>
      </c>
      <c r="I59" s="9" t="s">
        <v>588</v>
      </c>
      <c r="J59" s="10" t="s">
        <v>25</v>
      </c>
      <c r="K59" s="10" t="s">
        <v>26</v>
      </c>
      <c r="L59" s="9" t="s">
        <v>575</v>
      </c>
      <c r="M59" s="9" t="s">
        <v>576</v>
      </c>
      <c r="N59" s="9" t="s">
        <v>577</v>
      </c>
      <c r="O59" s="13">
        <f>SUMIF(d!$B$26:$B$108,F59,d!$C$26:$C$108)</f>
        <v>0</v>
      </c>
      <c r="P59" s="13">
        <f>SUMIF(d!$B$26:$B$108,F59,d!$D$26:$D$108)</f>
        <v>0</v>
      </c>
      <c r="T59" s="58"/>
    </row>
    <row r="60" spans="1:20" x14ac:dyDescent="0.25">
      <c r="A60" s="7">
        <v>2</v>
      </c>
      <c r="B60" s="7">
        <v>2</v>
      </c>
      <c r="C60" s="7">
        <v>5</v>
      </c>
      <c r="D60" s="7">
        <v>7</v>
      </c>
      <c r="E60" s="7">
        <v>1</v>
      </c>
      <c r="F60" s="151" t="s">
        <v>459</v>
      </c>
      <c r="G60" s="12">
        <v>4</v>
      </c>
      <c r="H60" s="9" t="s">
        <v>24</v>
      </c>
      <c r="I60" s="9" t="s">
        <v>588</v>
      </c>
      <c r="J60" s="10" t="s">
        <v>25</v>
      </c>
      <c r="K60" s="10" t="s">
        <v>26</v>
      </c>
      <c r="L60" s="9" t="s">
        <v>575</v>
      </c>
      <c r="M60" s="9" t="s">
        <v>576</v>
      </c>
      <c r="N60" s="9" t="s">
        <v>577</v>
      </c>
      <c r="O60" s="13">
        <f>SUMIF(d!$B$26:$B$108,F60,d!$C$26:$C$108)</f>
        <v>250000</v>
      </c>
      <c r="P60" s="13">
        <f>SUMIF(d!$B$26:$B$108,F60,d!$D$26:$D$108)</f>
        <v>250000</v>
      </c>
      <c r="T60" s="58"/>
    </row>
    <row r="61" spans="1:20" x14ac:dyDescent="0.25">
      <c r="A61" s="7">
        <v>2</v>
      </c>
      <c r="B61" s="7">
        <v>2</v>
      </c>
      <c r="C61" s="7">
        <v>5</v>
      </c>
      <c r="D61" s="7">
        <v>8</v>
      </c>
      <c r="E61" s="7">
        <v>1</v>
      </c>
      <c r="F61" s="151" t="s">
        <v>460</v>
      </c>
      <c r="G61" s="12">
        <v>4</v>
      </c>
      <c r="H61" s="9" t="s">
        <v>24</v>
      </c>
      <c r="I61" s="9" t="s">
        <v>588</v>
      </c>
      <c r="J61" s="10" t="s">
        <v>25</v>
      </c>
      <c r="K61" s="10" t="s">
        <v>26</v>
      </c>
      <c r="L61" s="9" t="s">
        <v>575</v>
      </c>
      <c r="M61" s="9" t="s">
        <v>576</v>
      </c>
      <c r="N61" s="9" t="s">
        <v>577</v>
      </c>
      <c r="O61" s="13">
        <f>SUMIF(d!$B$26:$B$108,F61,d!$C$26:$C$108)</f>
        <v>0</v>
      </c>
      <c r="P61" s="13">
        <f>SUMIF(d!$B$26:$B$108,F61,d!$D$26:$D$108)</f>
        <v>0</v>
      </c>
      <c r="T61" s="58"/>
    </row>
    <row r="62" spans="1:20" x14ac:dyDescent="0.25">
      <c r="A62" s="7">
        <v>2</v>
      </c>
      <c r="B62" s="7">
        <v>2</v>
      </c>
      <c r="C62" s="7">
        <v>6</v>
      </c>
      <c r="D62" s="7">
        <v>2</v>
      </c>
      <c r="E62" s="7">
        <v>1</v>
      </c>
      <c r="F62" t="s">
        <v>461</v>
      </c>
      <c r="G62" s="12">
        <v>4</v>
      </c>
      <c r="H62" s="9" t="s">
        <v>24</v>
      </c>
      <c r="I62" s="9" t="s">
        <v>588</v>
      </c>
      <c r="J62" s="10" t="s">
        <v>25</v>
      </c>
      <c r="K62" s="10" t="s">
        <v>26</v>
      </c>
      <c r="L62" s="9" t="s">
        <v>575</v>
      </c>
      <c r="M62" s="9" t="s">
        <v>576</v>
      </c>
      <c r="N62" s="9" t="s">
        <v>577</v>
      </c>
      <c r="O62" s="13">
        <f>SUMIF(d!$B$26:$B$108,F62,d!$C$26:$C$108)</f>
        <v>0</v>
      </c>
      <c r="P62" s="13">
        <f>SUMIF(d!$B$26:$B$108,F62,d!$D$26:$D$108)</f>
        <v>0</v>
      </c>
      <c r="T62" s="58"/>
    </row>
    <row r="63" spans="1:20" x14ac:dyDescent="0.25">
      <c r="A63" s="7">
        <v>2</v>
      </c>
      <c r="B63" s="7">
        <v>2</v>
      </c>
      <c r="C63" s="7">
        <v>6</v>
      </c>
      <c r="D63" s="7">
        <v>3</v>
      </c>
      <c r="E63" s="7">
        <v>1</v>
      </c>
      <c r="F63" t="s">
        <v>557</v>
      </c>
      <c r="G63" s="12">
        <v>4</v>
      </c>
      <c r="H63" s="9" t="s">
        <v>24</v>
      </c>
      <c r="I63" s="9" t="s">
        <v>588</v>
      </c>
      <c r="J63" s="10" t="s">
        <v>25</v>
      </c>
      <c r="K63" s="10" t="s">
        <v>26</v>
      </c>
      <c r="L63" s="9" t="s">
        <v>575</v>
      </c>
      <c r="M63" s="9" t="s">
        <v>576</v>
      </c>
      <c r="N63" s="9" t="s">
        <v>577</v>
      </c>
      <c r="O63" s="13">
        <f>SUMIF(d!$B$26:$B$108,F63,d!$C$26:$C$108)</f>
        <v>45048.24</v>
      </c>
      <c r="P63" s="13">
        <f>SUMIF(d!$B$26:$B$108,F63,d!$D$26:$D$108)</f>
        <v>45048.24</v>
      </c>
      <c r="T63" s="58"/>
    </row>
    <row r="64" spans="1:20" x14ac:dyDescent="0.25">
      <c r="A64" s="7">
        <v>2</v>
      </c>
      <c r="B64" s="7">
        <v>2</v>
      </c>
      <c r="C64" s="7">
        <v>7</v>
      </c>
      <c r="D64" s="7">
        <v>1</v>
      </c>
      <c r="E64" s="7">
        <v>1</v>
      </c>
      <c r="F64" s="8" t="s">
        <v>570</v>
      </c>
      <c r="G64" s="12">
        <v>4</v>
      </c>
      <c r="H64" s="9" t="s">
        <v>24</v>
      </c>
      <c r="I64" s="9" t="s">
        <v>588</v>
      </c>
      <c r="J64" s="10" t="s">
        <v>25</v>
      </c>
      <c r="K64" s="10" t="s">
        <v>26</v>
      </c>
      <c r="L64" s="9" t="s">
        <v>575</v>
      </c>
      <c r="M64" s="9" t="s">
        <v>576</v>
      </c>
      <c r="N64" s="9" t="s">
        <v>577</v>
      </c>
      <c r="O64" s="13">
        <f>SUMIF(d!$B$26:$B$108,F64,d!$C$26:$C$108)</f>
        <v>0</v>
      </c>
      <c r="P64" s="13">
        <f>SUMIF(d!$B$26:$B$108,F64,d!$D$26:$D$108)</f>
        <v>0</v>
      </c>
      <c r="T64" s="58"/>
    </row>
    <row r="65" spans="1:20" x14ac:dyDescent="0.25">
      <c r="A65" s="7">
        <v>2</v>
      </c>
      <c r="B65" s="7">
        <v>2</v>
      </c>
      <c r="C65" s="7">
        <v>7</v>
      </c>
      <c r="D65" s="7">
        <v>1</v>
      </c>
      <c r="E65" s="7">
        <v>2</v>
      </c>
      <c r="F65" s="151" t="s">
        <v>462</v>
      </c>
      <c r="G65" s="12">
        <v>4</v>
      </c>
      <c r="H65" s="9" t="s">
        <v>24</v>
      </c>
      <c r="I65" s="9" t="s">
        <v>588</v>
      </c>
      <c r="J65" s="10" t="s">
        <v>25</v>
      </c>
      <c r="K65" s="10" t="s">
        <v>26</v>
      </c>
      <c r="L65" s="9" t="s">
        <v>575</v>
      </c>
      <c r="M65" s="9" t="s">
        <v>576</v>
      </c>
      <c r="N65" s="9" t="s">
        <v>577</v>
      </c>
      <c r="O65" s="13">
        <f>SUMIF(d!$B$26:$B$108,F65,d!$C$26:$C$108)</f>
        <v>0</v>
      </c>
      <c r="P65" s="13">
        <f>SUMIF(d!$B$26:$B$108,F65,d!$D$26:$D$108)</f>
        <v>0</v>
      </c>
      <c r="T65" s="58"/>
    </row>
    <row r="66" spans="1:20" x14ac:dyDescent="0.25">
      <c r="A66" s="7">
        <v>2</v>
      </c>
      <c r="B66" s="7">
        <v>2</v>
      </c>
      <c r="C66" s="7">
        <v>7</v>
      </c>
      <c r="D66" s="7">
        <v>1</v>
      </c>
      <c r="E66" s="7">
        <v>4</v>
      </c>
      <c r="F66" t="s">
        <v>463</v>
      </c>
      <c r="G66" s="12">
        <v>4</v>
      </c>
      <c r="H66" s="9" t="s">
        <v>24</v>
      </c>
      <c r="I66" s="9" t="s">
        <v>588</v>
      </c>
      <c r="J66" s="10" t="s">
        <v>25</v>
      </c>
      <c r="K66" s="10" t="s">
        <v>26</v>
      </c>
      <c r="L66" s="9" t="s">
        <v>575</v>
      </c>
      <c r="M66" s="9" t="s">
        <v>576</v>
      </c>
      <c r="N66" s="9" t="s">
        <v>577</v>
      </c>
      <c r="O66" s="13">
        <f>SUMIF(d!$B$26:$B$108,F66,d!$C$26:$C$108)</f>
        <v>0</v>
      </c>
      <c r="P66" s="13">
        <f>SUMIF(d!$B$26:$B$108,F66,d!$D$26:$D$108)</f>
        <v>0</v>
      </c>
      <c r="T66" s="58"/>
    </row>
    <row r="67" spans="1:20" x14ac:dyDescent="0.25">
      <c r="A67" s="7">
        <v>2</v>
      </c>
      <c r="B67" s="7">
        <v>2</v>
      </c>
      <c r="C67" s="7">
        <v>7</v>
      </c>
      <c r="D67" s="7">
        <v>1</v>
      </c>
      <c r="E67" s="7">
        <v>5</v>
      </c>
      <c r="F67" s="8" t="s">
        <v>490</v>
      </c>
      <c r="G67" s="12">
        <v>4</v>
      </c>
      <c r="H67" s="9" t="s">
        <v>24</v>
      </c>
      <c r="I67" s="9" t="s">
        <v>588</v>
      </c>
      <c r="J67" s="10" t="s">
        <v>25</v>
      </c>
      <c r="K67" s="10" t="s">
        <v>26</v>
      </c>
      <c r="L67" s="9" t="s">
        <v>575</v>
      </c>
      <c r="M67" s="9" t="s">
        <v>576</v>
      </c>
      <c r="N67" s="9" t="s">
        <v>577</v>
      </c>
      <c r="O67" s="13">
        <f>SUMIF(d!$B$26:$B$108,F67,d!$C$26:$C$108)</f>
        <v>0</v>
      </c>
      <c r="P67" s="13">
        <f>SUMIF(d!$B$26:$B$108,F67,d!$D$26:$D$108)</f>
        <v>0</v>
      </c>
      <c r="T67" s="58"/>
    </row>
    <row r="68" spans="1:20" x14ac:dyDescent="0.25">
      <c r="A68" s="7">
        <v>2</v>
      </c>
      <c r="B68" s="7">
        <v>2</v>
      </c>
      <c r="C68" s="7">
        <v>7</v>
      </c>
      <c r="D68" s="7">
        <v>1</v>
      </c>
      <c r="E68" s="7">
        <v>6</v>
      </c>
      <c r="F68" s="8" t="s">
        <v>518</v>
      </c>
      <c r="G68" s="12">
        <v>4</v>
      </c>
      <c r="H68" s="9" t="s">
        <v>24</v>
      </c>
      <c r="I68" s="9" t="s">
        <v>588</v>
      </c>
      <c r="J68" s="10" t="s">
        <v>25</v>
      </c>
      <c r="K68" s="10" t="s">
        <v>26</v>
      </c>
      <c r="L68" s="9" t="s">
        <v>575</v>
      </c>
      <c r="M68" s="9" t="s">
        <v>576</v>
      </c>
      <c r="N68" s="9" t="s">
        <v>577</v>
      </c>
      <c r="O68" s="13">
        <f>SUMIF(d!$B$26:$B$108,F68,d!$C$26:$C$108)</f>
        <v>0</v>
      </c>
      <c r="P68" s="13">
        <f>SUMIF(d!$B$26:$B$108,F68,d!$D$26:$D$108)</f>
        <v>0</v>
      </c>
      <c r="T68" s="58"/>
    </row>
    <row r="69" spans="1:20" x14ac:dyDescent="0.25">
      <c r="A69" s="7">
        <v>2</v>
      </c>
      <c r="B69" s="7">
        <v>2</v>
      </c>
      <c r="C69" s="7">
        <v>7</v>
      </c>
      <c r="D69" s="7">
        <v>1</v>
      </c>
      <c r="E69" s="7">
        <v>7</v>
      </c>
      <c r="F69" s="153" t="s">
        <v>508</v>
      </c>
      <c r="G69" s="12">
        <v>4</v>
      </c>
      <c r="H69" s="9" t="s">
        <v>24</v>
      </c>
      <c r="I69" s="9" t="s">
        <v>588</v>
      </c>
      <c r="J69" s="10" t="s">
        <v>25</v>
      </c>
      <c r="K69" s="10" t="s">
        <v>26</v>
      </c>
      <c r="L69" s="9" t="s">
        <v>575</v>
      </c>
      <c r="M69" s="9" t="s">
        <v>576</v>
      </c>
      <c r="N69" s="9" t="s">
        <v>577</v>
      </c>
      <c r="O69" s="13">
        <f>SUMIF(d!$B$26:$B$108,F69,d!$C$26:$C$108)</f>
        <v>0</v>
      </c>
      <c r="P69" s="13">
        <f>SUMIF(d!$B$26:$B$108,F69,d!$D$26:$D$108)</f>
        <v>0</v>
      </c>
      <c r="T69" s="58"/>
    </row>
    <row r="70" spans="1:20" x14ac:dyDescent="0.25">
      <c r="A70" s="7">
        <v>2</v>
      </c>
      <c r="B70" s="7">
        <v>2</v>
      </c>
      <c r="C70" s="7">
        <v>7</v>
      </c>
      <c r="D70" s="7">
        <v>2</v>
      </c>
      <c r="E70" s="7">
        <v>1</v>
      </c>
      <c r="F70" s="151" t="s">
        <v>464</v>
      </c>
      <c r="G70" s="12">
        <v>4</v>
      </c>
      <c r="H70" s="9" t="s">
        <v>24</v>
      </c>
      <c r="I70" s="9" t="s">
        <v>588</v>
      </c>
      <c r="J70" s="10" t="s">
        <v>25</v>
      </c>
      <c r="K70" s="10" t="s">
        <v>26</v>
      </c>
      <c r="L70" s="9" t="s">
        <v>575</v>
      </c>
      <c r="M70" s="9" t="s">
        <v>576</v>
      </c>
      <c r="N70" s="9" t="s">
        <v>577</v>
      </c>
      <c r="O70" s="13">
        <f>SUMIF(d!$B$26:$B$108,F70,d!$C$26:$C$108)</f>
        <v>0</v>
      </c>
      <c r="P70" s="13">
        <f>SUMIF(d!$B$26:$B$108,F70,d!$D$26:$D$108)</f>
        <v>0</v>
      </c>
      <c r="T70" s="58"/>
    </row>
    <row r="71" spans="1:20" x14ac:dyDescent="0.25">
      <c r="A71" s="7">
        <v>2</v>
      </c>
      <c r="B71" s="7">
        <v>2</v>
      </c>
      <c r="C71" s="7">
        <v>7</v>
      </c>
      <c r="D71" s="7">
        <v>2</v>
      </c>
      <c r="E71" s="7">
        <v>2</v>
      </c>
      <c r="F71" t="s">
        <v>465</v>
      </c>
      <c r="G71" s="12">
        <v>4</v>
      </c>
      <c r="H71" s="9" t="s">
        <v>24</v>
      </c>
      <c r="I71" s="9" t="s">
        <v>588</v>
      </c>
      <c r="J71" s="10" t="s">
        <v>25</v>
      </c>
      <c r="K71" s="10" t="s">
        <v>26</v>
      </c>
      <c r="L71" s="9" t="s">
        <v>575</v>
      </c>
      <c r="M71" s="9" t="s">
        <v>576</v>
      </c>
      <c r="N71" s="9" t="s">
        <v>577</v>
      </c>
      <c r="O71" s="13">
        <f>SUMIF(d!$B$26:$B$108,F71,d!$C$26:$C$108)</f>
        <v>0</v>
      </c>
      <c r="P71" s="13">
        <f>SUMIF(d!$B$26:$B$108,F71,d!$D$26:$D$108)</f>
        <v>0</v>
      </c>
      <c r="T71" s="58"/>
    </row>
    <row r="72" spans="1:20" x14ac:dyDescent="0.25">
      <c r="A72" s="7">
        <v>2</v>
      </c>
      <c r="B72" s="7">
        <v>2</v>
      </c>
      <c r="C72" s="7">
        <v>7</v>
      </c>
      <c r="D72" s="7">
        <v>2</v>
      </c>
      <c r="E72" s="7">
        <v>4</v>
      </c>
      <c r="F72" s="8" t="s">
        <v>415</v>
      </c>
      <c r="G72" s="12">
        <v>4</v>
      </c>
      <c r="H72" s="9" t="s">
        <v>24</v>
      </c>
      <c r="I72" s="9" t="s">
        <v>588</v>
      </c>
      <c r="J72" s="10" t="s">
        <v>25</v>
      </c>
      <c r="K72" s="10" t="s">
        <v>26</v>
      </c>
      <c r="L72" s="9" t="s">
        <v>575</v>
      </c>
      <c r="M72" s="9" t="s">
        <v>576</v>
      </c>
      <c r="N72" s="9" t="s">
        <v>577</v>
      </c>
      <c r="O72" s="13">
        <f>SUMIF(d!$B$26:$B$108,F72,d!$C$26:$C$108)</f>
        <v>0</v>
      </c>
      <c r="P72" s="13">
        <f>SUMIF(d!$B$26:$B$108,F72,d!$D$26:$D$108)</f>
        <v>0</v>
      </c>
      <c r="T72" s="58"/>
    </row>
    <row r="73" spans="1:20" x14ac:dyDescent="0.25">
      <c r="A73" s="7">
        <v>2</v>
      </c>
      <c r="B73" s="7">
        <v>2</v>
      </c>
      <c r="C73" s="7">
        <v>7</v>
      </c>
      <c r="D73" s="7">
        <v>2</v>
      </c>
      <c r="E73" s="7">
        <v>5</v>
      </c>
      <c r="F73" s="8" t="s">
        <v>567</v>
      </c>
      <c r="G73" s="12">
        <v>4</v>
      </c>
      <c r="H73" s="9" t="s">
        <v>24</v>
      </c>
      <c r="I73" s="9" t="s">
        <v>588</v>
      </c>
      <c r="J73" s="10" t="s">
        <v>25</v>
      </c>
      <c r="K73" s="10" t="s">
        <v>26</v>
      </c>
      <c r="L73" s="9" t="s">
        <v>575</v>
      </c>
      <c r="M73" s="9" t="s">
        <v>576</v>
      </c>
      <c r="N73" s="9" t="s">
        <v>577</v>
      </c>
      <c r="O73" s="13">
        <f>SUMIF(d!$B$26:$B$108,F73,d!$C$26:$C$108)</f>
        <v>0</v>
      </c>
      <c r="P73" s="13">
        <f>SUMIF(d!$B$26:$B$108,F73,d!$D$26:$D$108)</f>
        <v>0</v>
      </c>
      <c r="T73" s="58"/>
    </row>
    <row r="74" spans="1:20" x14ac:dyDescent="0.25">
      <c r="A74" s="7">
        <v>2</v>
      </c>
      <c r="B74" s="7">
        <v>2</v>
      </c>
      <c r="C74" s="7">
        <v>7</v>
      </c>
      <c r="D74" s="7">
        <v>2</v>
      </c>
      <c r="E74" s="7">
        <v>6</v>
      </c>
      <c r="F74" s="151" t="s">
        <v>466</v>
      </c>
      <c r="G74" s="12">
        <v>4</v>
      </c>
      <c r="H74" s="9" t="s">
        <v>24</v>
      </c>
      <c r="I74" s="9" t="s">
        <v>588</v>
      </c>
      <c r="J74" s="10" t="s">
        <v>25</v>
      </c>
      <c r="K74" s="10" t="s">
        <v>26</v>
      </c>
      <c r="L74" s="9" t="s">
        <v>575</v>
      </c>
      <c r="M74" s="9" t="s">
        <v>576</v>
      </c>
      <c r="N74" s="9" t="s">
        <v>577</v>
      </c>
      <c r="O74" s="13">
        <f>SUMIF(d!$B$26:$B$108,F74,d!$C$26:$C$108)</f>
        <v>720338.98</v>
      </c>
      <c r="P74" s="13">
        <f>SUMIF(d!$B$26:$B$108,F74,d!$D$26:$D$108)</f>
        <v>720338.98</v>
      </c>
      <c r="T74" s="58"/>
    </row>
    <row r="75" spans="1:20" x14ac:dyDescent="0.25">
      <c r="A75" s="7">
        <v>2</v>
      </c>
      <c r="B75" s="7">
        <v>2</v>
      </c>
      <c r="C75" s="7">
        <v>8</v>
      </c>
      <c r="D75" s="7">
        <v>1</v>
      </c>
      <c r="E75" s="7">
        <v>1</v>
      </c>
      <c r="F75" s="151" t="s">
        <v>514</v>
      </c>
      <c r="G75" s="12">
        <v>4</v>
      </c>
      <c r="H75" s="9" t="s">
        <v>24</v>
      </c>
      <c r="I75" s="9" t="s">
        <v>588</v>
      </c>
      <c r="J75" s="10" t="s">
        <v>25</v>
      </c>
      <c r="K75" s="10" t="s">
        <v>26</v>
      </c>
      <c r="L75" s="9" t="s">
        <v>575</v>
      </c>
      <c r="M75" s="9" t="s">
        <v>576</v>
      </c>
      <c r="N75" s="9" t="s">
        <v>577</v>
      </c>
      <c r="O75" s="13">
        <f>SUMIF(d!$B$26:$B$108,F75,d!$C$26:$C$108)</f>
        <v>0</v>
      </c>
      <c r="P75" s="13">
        <f>SUMIF(d!$B$26:$B$108,F75,d!$D$26:$D$108)</f>
        <v>0</v>
      </c>
      <c r="T75" s="58"/>
    </row>
    <row r="76" spans="1:20" x14ac:dyDescent="0.25">
      <c r="A76" s="7">
        <v>2</v>
      </c>
      <c r="B76" s="7">
        <v>2</v>
      </c>
      <c r="C76" s="7">
        <v>8</v>
      </c>
      <c r="D76" s="7">
        <v>2</v>
      </c>
      <c r="E76" s="7">
        <v>1</v>
      </c>
      <c r="F76" s="151" t="s">
        <v>467</v>
      </c>
      <c r="G76" s="12">
        <v>4</v>
      </c>
      <c r="H76" s="9" t="s">
        <v>24</v>
      </c>
      <c r="I76" s="9" t="s">
        <v>588</v>
      </c>
      <c r="J76" s="10" t="s">
        <v>25</v>
      </c>
      <c r="K76" s="10" t="s">
        <v>26</v>
      </c>
      <c r="L76" s="9" t="s">
        <v>575</v>
      </c>
      <c r="M76" s="9" t="s">
        <v>576</v>
      </c>
      <c r="N76" s="9" t="s">
        <v>577</v>
      </c>
      <c r="O76" s="13">
        <f>SUMIF(d!$B$26:$B$108,F76,d!$C$26:$C$108)</f>
        <v>55206.35</v>
      </c>
      <c r="P76" s="13">
        <f>SUMIF(d!$B$26:$B$108,F76,d!$D$26:$D$108)</f>
        <v>55206.35</v>
      </c>
      <c r="T76" s="58"/>
    </row>
    <row r="77" spans="1:20" x14ac:dyDescent="0.25">
      <c r="A77" s="7">
        <v>2</v>
      </c>
      <c r="B77" s="7">
        <v>2</v>
      </c>
      <c r="C77" s="7">
        <v>8</v>
      </c>
      <c r="D77" s="7">
        <v>4</v>
      </c>
      <c r="E77" s="7">
        <v>1</v>
      </c>
      <c r="F77" s="153" t="s">
        <v>509</v>
      </c>
      <c r="G77" s="12">
        <v>4</v>
      </c>
      <c r="H77" s="9" t="s">
        <v>24</v>
      </c>
      <c r="I77" s="9" t="s">
        <v>588</v>
      </c>
      <c r="J77" s="10" t="s">
        <v>25</v>
      </c>
      <c r="K77" s="10" t="s">
        <v>26</v>
      </c>
      <c r="L77" s="9" t="s">
        <v>575</v>
      </c>
      <c r="M77" s="9" t="s">
        <v>576</v>
      </c>
      <c r="N77" s="9" t="s">
        <v>577</v>
      </c>
      <c r="O77" s="13">
        <f>SUMIF(d!$B$26:$B$108,F77,d!$C$26:$C$108)</f>
        <v>0</v>
      </c>
      <c r="P77" s="13">
        <f>SUMIF(d!$B$26:$B$108,F77,d!$D$26:$D$108)</f>
        <v>0</v>
      </c>
      <c r="T77" s="58"/>
    </row>
    <row r="78" spans="1:20" x14ac:dyDescent="0.25">
      <c r="A78" s="7">
        <v>2</v>
      </c>
      <c r="B78" s="7">
        <v>2</v>
      </c>
      <c r="C78" s="7">
        <v>8</v>
      </c>
      <c r="D78" s="7">
        <v>5</v>
      </c>
      <c r="E78" s="7">
        <v>1</v>
      </c>
      <c r="F78" s="151" t="s">
        <v>502</v>
      </c>
      <c r="G78" s="12">
        <v>4</v>
      </c>
      <c r="H78" s="9" t="s">
        <v>24</v>
      </c>
      <c r="I78" s="9" t="s">
        <v>588</v>
      </c>
      <c r="J78" s="10" t="s">
        <v>25</v>
      </c>
      <c r="K78" s="10" t="s">
        <v>26</v>
      </c>
      <c r="L78" s="9" t="s">
        <v>575</v>
      </c>
      <c r="M78" s="9" t="s">
        <v>576</v>
      </c>
      <c r="N78" s="9" t="s">
        <v>577</v>
      </c>
      <c r="O78" s="13">
        <f>SUMIF(d!$B$26:$B$108,F78,d!$C$26:$C$108)</f>
        <v>0</v>
      </c>
      <c r="P78" s="13">
        <f>SUMIF(d!$B$26:$B$108,F78,d!$D$26:$D$108)</f>
        <v>0</v>
      </c>
      <c r="T78" s="58"/>
    </row>
    <row r="79" spans="1:20" x14ac:dyDescent="0.25">
      <c r="A79" s="7">
        <v>2</v>
      </c>
      <c r="B79" s="7">
        <v>2</v>
      </c>
      <c r="C79" s="7">
        <v>8</v>
      </c>
      <c r="D79" s="7">
        <v>5</v>
      </c>
      <c r="E79" s="7">
        <v>1</v>
      </c>
      <c r="F79" t="s">
        <v>468</v>
      </c>
      <c r="G79" s="12">
        <v>4</v>
      </c>
      <c r="H79" s="9" t="s">
        <v>24</v>
      </c>
      <c r="I79" s="9" t="s">
        <v>588</v>
      </c>
      <c r="J79" s="10" t="s">
        <v>25</v>
      </c>
      <c r="K79" s="10" t="s">
        <v>26</v>
      </c>
      <c r="L79" s="9" t="s">
        <v>575</v>
      </c>
      <c r="M79" s="9" t="s">
        <v>576</v>
      </c>
      <c r="N79" s="9" t="s">
        <v>577</v>
      </c>
      <c r="O79" s="13">
        <f>SUMIF(d!$B$26:$B$108,F79,d!$C$26:$C$108)</f>
        <v>0</v>
      </c>
      <c r="P79" s="13">
        <f>SUMIF(d!$B$26:$B$108,F79,d!$D$26:$D$108)</f>
        <v>0</v>
      </c>
      <c r="S79" s="58"/>
      <c r="T79" s="58"/>
    </row>
    <row r="80" spans="1:20" x14ac:dyDescent="0.25">
      <c r="A80" s="7">
        <v>2</v>
      </c>
      <c r="B80" s="7">
        <v>2</v>
      </c>
      <c r="C80" s="7">
        <v>8</v>
      </c>
      <c r="D80" s="7">
        <v>6</v>
      </c>
      <c r="E80" s="7">
        <v>1</v>
      </c>
      <c r="F80" s="14" t="s">
        <v>498</v>
      </c>
      <c r="G80" s="12">
        <v>4</v>
      </c>
      <c r="H80" s="9" t="s">
        <v>24</v>
      </c>
      <c r="I80" s="9" t="s">
        <v>588</v>
      </c>
      <c r="J80" s="10" t="s">
        <v>25</v>
      </c>
      <c r="K80" s="10" t="s">
        <v>26</v>
      </c>
      <c r="L80" s="9" t="s">
        <v>575</v>
      </c>
      <c r="M80" s="9" t="s">
        <v>576</v>
      </c>
      <c r="N80" s="9" t="s">
        <v>577</v>
      </c>
      <c r="O80" s="13">
        <f>SUMIF(d!$B$26:$B$108,F80,d!$C$26:$C$108)</f>
        <v>0</v>
      </c>
      <c r="P80" s="13">
        <f>SUMIF(d!$B$26:$B$108,F80,d!$D$26:$D$108)</f>
        <v>0</v>
      </c>
      <c r="T80" s="58"/>
    </row>
    <row r="81" spans="1:20" x14ac:dyDescent="0.25">
      <c r="A81" s="7">
        <v>2</v>
      </c>
      <c r="B81" s="7">
        <v>2</v>
      </c>
      <c r="C81" s="7">
        <v>8</v>
      </c>
      <c r="D81" s="7">
        <v>6</v>
      </c>
      <c r="E81" s="7">
        <v>2</v>
      </c>
      <c r="F81" t="s">
        <v>469</v>
      </c>
      <c r="G81" s="12">
        <v>4</v>
      </c>
      <c r="H81" s="9" t="s">
        <v>24</v>
      </c>
      <c r="I81" s="9" t="s">
        <v>588</v>
      </c>
      <c r="J81" s="10" t="s">
        <v>25</v>
      </c>
      <c r="K81" s="10" t="s">
        <v>26</v>
      </c>
      <c r="L81" s="9" t="s">
        <v>575</v>
      </c>
      <c r="M81" s="9" t="s">
        <v>576</v>
      </c>
      <c r="N81" s="9" t="s">
        <v>577</v>
      </c>
      <c r="O81" s="13">
        <f>SUMIF(d!$B$26:$B$108,F81,d!$C$26:$C$108)</f>
        <v>0</v>
      </c>
      <c r="P81" s="13">
        <f>SUMIF(d!$B$26:$B$108,F81,d!$D$26:$D$108)</f>
        <v>0</v>
      </c>
      <c r="T81" s="58"/>
    </row>
    <row r="82" spans="1:20" x14ac:dyDescent="0.25">
      <c r="A82" s="7">
        <v>2</v>
      </c>
      <c r="B82" s="7">
        <v>2</v>
      </c>
      <c r="C82" s="7">
        <v>8</v>
      </c>
      <c r="D82" s="7">
        <v>7</v>
      </c>
      <c r="E82" s="7">
        <v>2</v>
      </c>
      <c r="F82" s="14" t="s">
        <v>503</v>
      </c>
      <c r="G82" s="12">
        <v>4</v>
      </c>
      <c r="H82" s="9" t="s">
        <v>24</v>
      </c>
      <c r="I82" s="9" t="s">
        <v>588</v>
      </c>
      <c r="J82" s="10" t="s">
        <v>25</v>
      </c>
      <c r="K82" s="10" t="s">
        <v>26</v>
      </c>
      <c r="L82" s="9" t="s">
        <v>575</v>
      </c>
      <c r="M82" s="9" t="s">
        <v>576</v>
      </c>
      <c r="N82" s="9" t="s">
        <v>577</v>
      </c>
      <c r="O82" s="13">
        <f>SUMIF(d!$B$26:$B$108,F82,d!$C$26:$C$108)</f>
        <v>0</v>
      </c>
      <c r="P82" s="13">
        <f>SUMIF(d!$B$26:$B$108,F82,d!$D$26:$D$108)</f>
        <v>0</v>
      </c>
      <c r="T82" s="58"/>
    </row>
    <row r="83" spans="1:20" x14ac:dyDescent="0.25">
      <c r="A83" s="7">
        <v>2</v>
      </c>
      <c r="B83" s="7">
        <v>2</v>
      </c>
      <c r="C83" s="7">
        <v>8</v>
      </c>
      <c r="D83" s="7">
        <v>7</v>
      </c>
      <c r="E83" s="7">
        <v>4</v>
      </c>
      <c r="F83" s="151" t="s">
        <v>470</v>
      </c>
      <c r="G83" s="12">
        <v>4</v>
      </c>
      <c r="H83" s="9" t="s">
        <v>24</v>
      </c>
      <c r="I83" s="9" t="s">
        <v>588</v>
      </c>
      <c r="J83" s="10" t="s">
        <v>25</v>
      </c>
      <c r="K83" s="10" t="s">
        <v>26</v>
      </c>
      <c r="L83" s="9" t="s">
        <v>575</v>
      </c>
      <c r="M83" s="9" t="s">
        <v>576</v>
      </c>
      <c r="N83" s="9" t="s">
        <v>577</v>
      </c>
      <c r="O83" s="13">
        <f>SUMIF(d!$B$26:$B$108,F83,d!$C$26:$C$108)</f>
        <v>0</v>
      </c>
      <c r="P83" s="13">
        <f>SUMIF(d!$B$26:$B$108,F83,d!$D$26:$D$108)</f>
        <v>0</v>
      </c>
      <c r="T83" s="58"/>
    </row>
    <row r="84" spans="1:20" x14ac:dyDescent="0.25">
      <c r="A84" s="7">
        <v>2</v>
      </c>
      <c r="B84" s="7">
        <v>2</v>
      </c>
      <c r="C84" s="7">
        <v>8</v>
      </c>
      <c r="D84" s="7">
        <v>7</v>
      </c>
      <c r="E84" s="7">
        <v>5</v>
      </c>
      <c r="F84" s="151" t="s">
        <v>558</v>
      </c>
      <c r="G84" s="12">
        <v>4</v>
      </c>
      <c r="H84" s="9" t="s">
        <v>24</v>
      </c>
      <c r="I84" s="9" t="s">
        <v>588</v>
      </c>
      <c r="J84" s="10" t="s">
        <v>25</v>
      </c>
      <c r="K84" s="10" t="s">
        <v>26</v>
      </c>
      <c r="L84" s="9" t="s">
        <v>575</v>
      </c>
      <c r="M84" s="9" t="s">
        <v>576</v>
      </c>
      <c r="N84" s="9" t="s">
        <v>577</v>
      </c>
      <c r="O84" s="13">
        <f>SUMIF(d!$B$26:$B$108,F84,d!$C$26:$C$108)</f>
        <v>204000</v>
      </c>
      <c r="P84" s="13">
        <f>SUMIF(d!$B$26:$B$108,F84,d!$D$26:$D$108)</f>
        <v>204000</v>
      </c>
      <c r="T84" s="58"/>
    </row>
    <row r="85" spans="1:20" x14ac:dyDescent="0.25">
      <c r="A85" s="7">
        <v>2</v>
      </c>
      <c r="B85" s="7">
        <v>2</v>
      </c>
      <c r="C85" s="7">
        <v>8</v>
      </c>
      <c r="D85" s="7">
        <v>7</v>
      </c>
      <c r="E85" s="7">
        <v>6</v>
      </c>
      <c r="F85" s="151" t="s">
        <v>471</v>
      </c>
      <c r="G85" s="12">
        <v>4</v>
      </c>
      <c r="H85" s="9" t="s">
        <v>24</v>
      </c>
      <c r="I85" s="9" t="s">
        <v>588</v>
      </c>
      <c r="J85" s="10" t="s">
        <v>25</v>
      </c>
      <c r="K85" s="10" t="s">
        <v>26</v>
      </c>
      <c r="L85" s="9" t="s">
        <v>575</v>
      </c>
      <c r="M85" s="9" t="s">
        <v>576</v>
      </c>
      <c r="N85" s="9" t="s">
        <v>577</v>
      </c>
      <c r="O85" s="13">
        <f>SUMIF(d!$B$26:$B$108,F85,d!$C$26:$C$108)</f>
        <v>0</v>
      </c>
      <c r="P85" s="13">
        <f>SUMIF(d!$B$26:$B$108,F85,d!$D$26:$D$108)</f>
        <v>0</v>
      </c>
      <c r="R85"/>
      <c r="T85" s="58"/>
    </row>
    <row r="86" spans="1:20" x14ac:dyDescent="0.25">
      <c r="A86" s="7">
        <v>2</v>
      </c>
      <c r="B86" s="7">
        <v>2</v>
      </c>
      <c r="C86" s="7">
        <v>8</v>
      </c>
      <c r="D86" s="7">
        <v>8</v>
      </c>
      <c r="E86" s="7">
        <v>1</v>
      </c>
      <c r="F86" t="s">
        <v>472</v>
      </c>
      <c r="G86" s="12">
        <v>4</v>
      </c>
      <c r="H86" s="9" t="s">
        <v>24</v>
      </c>
      <c r="I86" s="9" t="s">
        <v>588</v>
      </c>
      <c r="J86" s="10" t="s">
        <v>25</v>
      </c>
      <c r="K86" s="10" t="s">
        <v>26</v>
      </c>
      <c r="L86" s="9" t="s">
        <v>575</v>
      </c>
      <c r="M86" s="9" t="s">
        <v>576</v>
      </c>
      <c r="N86" s="9" t="s">
        <v>577</v>
      </c>
      <c r="O86" s="13">
        <f>SUMIF(d!$B$26:$B$108,F86,d!$C$26:$C$108)</f>
        <v>1225925.71</v>
      </c>
      <c r="P86" s="13">
        <f>SUMIF(d!$B$26:$B$108,F86,d!$D$26:$D$108)</f>
        <v>1225925.71</v>
      </c>
      <c r="T86" s="58"/>
    </row>
    <row r="87" spans="1:20" x14ac:dyDescent="0.25">
      <c r="A87" s="200">
        <v>2</v>
      </c>
      <c r="B87" s="200">
        <v>3</v>
      </c>
      <c r="C87" s="200"/>
      <c r="D87" s="200"/>
      <c r="E87" s="200"/>
      <c r="F87" s="201" t="s">
        <v>28</v>
      </c>
      <c r="G87" s="201"/>
      <c r="H87" s="202"/>
      <c r="I87" s="202"/>
      <c r="J87" s="203"/>
      <c r="K87" s="203"/>
      <c r="L87" s="203"/>
      <c r="M87" s="203"/>
      <c r="N87" s="203"/>
      <c r="O87" s="204">
        <f>SUM(O88:O123)</f>
        <v>5438228.54</v>
      </c>
      <c r="P87" s="204">
        <f>SUM(P88:P123)</f>
        <v>4409715.29</v>
      </c>
      <c r="T87" s="58"/>
    </row>
    <row r="88" spans="1:20" x14ac:dyDescent="0.25">
      <c r="A88" s="7">
        <v>2</v>
      </c>
      <c r="B88" s="7">
        <v>2</v>
      </c>
      <c r="C88" s="7">
        <v>9</v>
      </c>
      <c r="D88" s="7">
        <v>1</v>
      </c>
      <c r="E88" s="7">
        <v>1</v>
      </c>
      <c r="F88" s="151" t="s">
        <v>554</v>
      </c>
      <c r="G88" s="160">
        <v>3</v>
      </c>
      <c r="H88" s="9" t="s">
        <v>24</v>
      </c>
      <c r="I88" s="9" t="s">
        <v>588</v>
      </c>
      <c r="J88" s="10" t="s">
        <v>25</v>
      </c>
      <c r="K88" s="10" t="s">
        <v>26</v>
      </c>
      <c r="L88" s="10" t="s">
        <v>575</v>
      </c>
      <c r="M88" s="10" t="s">
        <v>576</v>
      </c>
      <c r="N88" s="10" t="s">
        <v>577</v>
      </c>
      <c r="O88" s="13">
        <f>SUMIF(d!$B$26:$B$108,F88,d!$C$26:$C$108)</f>
        <v>0</v>
      </c>
      <c r="P88" s="13">
        <f>SUMIF(d!$B$26:$B$108,F88,d!$D$26:$D$108)</f>
        <v>0</v>
      </c>
      <c r="T88" s="58"/>
    </row>
    <row r="89" spans="1:20" x14ac:dyDescent="0.25">
      <c r="A89" s="7">
        <v>2</v>
      </c>
      <c r="B89" s="7">
        <v>2</v>
      </c>
      <c r="C89" s="7">
        <v>9</v>
      </c>
      <c r="D89" s="7">
        <v>2</v>
      </c>
      <c r="E89" s="7">
        <v>1</v>
      </c>
      <c r="F89" s="151" t="s">
        <v>473</v>
      </c>
      <c r="G89" s="160">
        <v>4</v>
      </c>
      <c r="H89" s="9" t="s">
        <v>24</v>
      </c>
      <c r="I89" s="9" t="s">
        <v>588</v>
      </c>
      <c r="J89" s="10" t="s">
        <v>25</v>
      </c>
      <c r="K89" s="10" t="s">
        <v>26</v>
      </c>
      <c r="L89" s="10" t="s">
        <v>575</v>
      </c>
      <c r="M89" s="10" t="s">
        <v>576</v>
      </c>
      <c r="N89" s="10" t="s">
        <v>577</v>
      </c>
      <c r="O89" s="13">
        <f>SUMIF(d!$B$26:$B$108,F89,d!$C$26:$C$108)</f>
        <v>109039.03999999999</v>
      </c>
      <c r="P89" s="13">
        <f>SUMIF(d!$B$26:$B$108,F89,d!$D$26:$D$108)</f>
        <v>109039.03999999999</v>
      </c>
      <c r="T89" s="58"/>
    </row>
    <row r="90" spans="1:20" x14ac:dyDescent="0.25">
      <c r="A90" s="7">
        <v>2</v>
      </c>
      <c r="B90" s="7">
        <v>2</v>
      </c>
      <c r="C90" s="7">
        <v>9</v>
      </c>
      <c r="D90" s="7">
        <v>2</v>
      </c>
      <c r="E90" s="7">
        <v>3</v>
      </c>
      <c r="F90" s="151" t="s">
        <v>553</v>
      </c>
      <c r="G90" s="160">
        <v>5</v>
      </c>
      <c r="H90" s="9" t="s">
        <v>24</v>
      </c>
      <c r="I90" s="9" t="s">
        <v>588</v>
      </c>
      <c r="J90" s="10" t="s">
        <v>25</v>
      </c>
      <c r="K90" s="10" t="s">
        <v>26</v>
      </c>
      <c r="L90" s="10" t="s">
        <v>575</v>
      </c>
      <c r="M90" s="10" t="s">
        <v>576</v>
      </c>
      <c r="N90" s="10" t="s">
        <v>577</v>
      </c>
      <c r="O90" s="13">
        <f>SUMIF(d!$B$26:$B$108,F90,d!$C$26:$C$108)</f>
        <v>0</v>
      </c>
      <c r="P90" s="13">
        <f>SUMIF(d!$B$26:$B$108,F90,d!$D$26:$D$108)</f>
        <v>0</v>
      </c>
      <c r="T90" s="58"/>
    </row>
    <row r="91" spans="1:20" x14ac:dyDescent="0.25">
      <c r="A91" s="7">
        <v>2</v>
      </c>
      <c r="B91" s="7">
        <v>3</v>
      </c>
      <c r="C91" s="7">
        <v>1</v>
      </c>
      <c r="D91" s="7">
        <v>1</v>
      </c>
      <c r="E91" s="7">
        <v>1</v>
      </c>
      <c r="F91" s="151" t="s">
        <v>474</v>
      </c>
      <c r="G91" s="12">
        <v>4</v>
      </c>
      <c r="H91" s="9" t="s">
        <v>24</v>
      </c>
      <c r="I91" s="9" t="s">
        <v>588</v>
      </c>
      <c r="J91" s="10" t="s">
        <v>25</v>
      </c>
      <c r="K91" s="10" t="s">
        <v>26</v>
      </c>
      <c r="L91" s="10" t="s">
        <v>575</v>
      </c>
      <c r="M91" s="10" t="s">
        <v>576</v>
      </c>
      <c r="N91" s="10" t="s">
        <v>577</v>
      </c>
      <c r="O91" s="13">
        <f>SUMIF(d!$B$26:$B$108,F91,d!$C$26:$C$108)</f>
        <v>1048</v>
      </c>
      <c r="P91" s="13">
        <f>SUMIF(d!$B$26:$B$108,F91,d!$D$26:$D$108)</f>
        <v>1048</v>
      </c>
      <c r="T91" s="58"/>
    </row>
    <row r="92" spans="1:20" x14ac:dyDescent="0.25">
      <c r="A92" s="7">
        <v>2</v>
      </c>
      <c r="B92" s="7">
        <v>3</v>
      </c>
      <c r="C92" s="7">
        <v>2</v>
      </c>
      <c r="D92" s="7">
        <v>2</v>
      </c>
      <c r="E92" s="7">
        <v>1</v>
      </c>
      <c r="F92" s="151" t="s">
        <v>568</v>
      </c>
      <c r="G92" s="12">
        <v>4</v>
      </c>
      <c r="H92" s="9" t="s">
        <v>24</v>
      </c>
      <c r="I92" s="9" t="s">
        <v>588</v>
      </c>
      <c r="J92" s="10" t="s">
        <v>25</v>
      </c>
      <c r="K92" s="10" t="s">
        <v>26</v>
      </c>
      <c r="L92" s="10" t="s">
        <v>575</v>
      </c>
      <c r="M92" s="10" t="s">
        <v>576</v>
      </c>
      <c r="N92" s="10" t="s">
        <v>577</v>
      </c>
      <c r="O92" s="13">
        <f>SUMIF(d!$B$26:$B$108,F92,d!$C$26:$C$108)</f>
        <v>0</v>
      </c>
      <c r="P92" s="13">
        <f>SUMIF(d!$B$26:$B$108,F92,d!$D$26:$D$108)</f>
        <v>0</v>
      </c>
      <c r="T92" s="58"/>
    </row>
    <row r="93" spans="1:20" x14ac:dyDescent="0.25">
      <c r="A93" s="7">
        <v>2</v>
      </c>
      <c r="B93" s="7">
        <v>3</v>
      </c>
      <c r="C93" s="7">
        <v>2</v>
      </c>
      <c r="D93" s="7">
        <v>3</v>
      </c>
      <c r="E93" s="7">
        <v>1</v>
      </c>
      <c r="F93" s="151" t="s">
        <v>475</v>
      </c>
      <c r="G93" s="12">
        <v>4</v>
      </c>
      <c r="H93" s="9" t="s">
        <v>24</v>
      </c>
      <c r="I93" s="9" t="s">
        <v>588</v>
      </c>
      <c r="J93" s="10" t="s">
        <v>25</v>
      </c>
      <c r="K93" s="10" t="s">
        <v>26</v>
      </c>
      <c r="L93" s="10" t="s">
        <v>575</v>
      </c>
      <c r="M93" s="10" t="s">
        <v>576</v>
      </c>
      <c r="N93" s="10" t="s">
        <v>577</v>
      </c>
      <c r="O93" s="13">
        <f>SUMIF(d!$B$26:$B$108,F93,d!$C$26:$C$108)</f>
        <v>0</v>
      </c>
      <c r="P93" s="13">
        <f>SUMIF(d!$B$26:$B$108,F93,d!$D$26:$D$108)</f>
        <v>0</v>
      </c>
      <c r="T93" s="58"/>
    </row>
    <row r="94" spans="1:20" x14ac:dyDescent="0.25">
      <c r="A94" s="7">
        <v>2</v>
      </c>
      <c r="B94" s="7">
        <v>3</v>
      </c>
      <c r="C94" s="7">
        <v>2</v>
      </c>
      <c r="D94" s="7">
        <v>4</v>
      </c>
      <c r="E94" s="7">
        <v>1</v>
      </c>
      <c r="F94" s="151" t="s">
        <v>520</v>
      </c>
      <c r="G94" s="12">
        <v>4</v>
      </c>
      <c r="H94" s="9" t="s">
        <v>24</v>
      </c>
      <c r="I94" s="9" t="s">
        <v>588</v>
      </c>
      <c r="J94" s="10" t="s">
        <v>25</v>
      </c>
      <c r="K94" s="10" t="s">
        <v>26</v>
      </c>
      <c r="L94" s="10" t="s">
        <v>575</v>
      </c>
      <c r="M94" s="10" t="s">
        <v>576</v>
      </c>
      <c r="N94" s="10" t="s">
        <v>577</v>
      </c>
      <c r="O94" s="13">
        <f>SUMIF(d!$B$26:$B$108,F94,d!$C$26:$C$108)</f>
        <v>0</v>
      </c>
      <c r="P94" s="13">
        <f>SUMIF(d!$B$26:$B$108,F94,d!$D$26:$D$108)</f>
        <v>0</v>
      </c>
      <c r="T94" s="58"/>
    </row>
    <row r="95" spans="1:20" x14ac:dyDescent="0.25">
      <c r="A95" s="7">
        <v>2</v>
      </c>
      <c r="B95" s="7">
        <v>3</v>
      </c>
      <c r="C95" s="7">
        <v>3</v>
      </c>
      <c r="D95" s="7">
        <v>1</v>
      </c>
      <c r="E95" s="7">
        <v>1</v>
      </c>
      <c r="F95" s="151" t="s">
        <v>559</v>
      </c>
      <c r="G95" s="12">
        <v>4</v>
      </c>
      <c r="H95" s="9" t="s">
        <v>24</v>
      </c>
      <c r="I95" s="9" t="s">
        <v>588</v>
      </c>
      <c r="J95" s="10" t="s">
        <v>25</v>
      </c>
      <c r="K95" s="10" t="s">
        <v>26</v>
      </c>
      <c r="L95" s="10" t="s">
        <v>575</v>
      </c>
      <c r="M95" s="10" t="s">
        <v>576</v>
      </c>
      <c r="N95" s="10" t="s">
        <v>577</v>
      </c>
      <c r="O95" s="13">
        <f>SUMIF(d!$B$26:$B$108,F95,d!$C$26:$C$108)</f>
        <v>3120</v>
      </c>
      <c r="P95" s="13">
        <f>SUMIF(d!$B$26:$B$108,F95,d!$D$26:$D$108)</f>
        <v>3120</v>
      </c>
      <c r="T95" s="58"/>
    </row>
    <row r="96" spans="1:20" x14ac:dyDescent="0.25">
      <c r="A96" s="7">
        <v>2</v>
      </c>
      <c r="B96" s="7">
        <v>3</v>
      </c>
      <c r="C96" s="7">
        <v>3</v>
      </c>
      <c r="D96" s="7">
        <v>2</v>
      </c>
      <c r="E96" s="7">
        <v>1</v>
      </c>
      <c r="F96" s="151" t="s">
        <v>476</v>
      </c>
      <c r="G96" s="12">
        <v>4</v>
      </c>
      <c r="H96" s="9" t="s">
        <v>24</v>
      </c>
      <c r="I96" s="9" t="s">
        <v>588</v>
      </c>
      <c r="J96" s="10" t="s">
        <v>25</v>
      </c>
      <c r="K96" s="10" t="s">
        <v>26</v>
      </c>
      <c r="L96" s="10" t="s">
        <v>575</v>
      </c>
      <c r="M96" s="10" t="s">
        <v>576</v>
      </c>
      <c r="N96" s="10" t="s">
        <v>577</v>
      </c>
      <c r="O96" s="13">
        <f>SUMIF(d!$B$26:$B$108,F96,d!$C$26:$C$108)</f>
        <v>0</v>
      </c>
      <c r="P96" s="13">
        <f>SUMIF(d!$B$26:$B$108,F96,d!$D$26:$D$108)</f>
        <v>0</v>
      </c>
      <c r="T96" s="58"/>
    </row>
    <row r="97" spans="1:20" x14ac:dyDescent="0.25">
      <c r="A97" s="7">
        <v>2</v>
      </c>
      <c r="B97" s="7">
        <v>3</v>
      </c>
      <c r="C97" s="7">
        <v>3</v>
      </c>
      <c r="D97" s="7">
        <v>3</v>
      </c>
      <c r="E97" s="7">
        <v>1</v>
      </c>
      <c r="F97" s="151" t="s">
        <v>566</v>
      </c>
      <c r="G97" s="12">
        <v>4</v>
      </c>
      <c r="H97" s="9" t="s">
        <v>24</v>
      </c>
      <c r="I97" s="9" t="s">
        <v>588</v>
      </c>
      <c r="J97" s="10" t="s">
        <v>25</v>
      </c>
      <c r="K97" s="10" t="s">
        <v>26</v>
      </c>
      <c r="L97" s="10" t="s">
        <v>575</v>
      </c>
      <c r="M97" s="10" t="s">
        <v>576</v>
      </c>
      <c r="N97" s="10" t="s">
        <v>577</v>
      </c>
      <c r="O97" s="13">
        <f>SUMIF(d!$B$26:$B$108,F97,d!$C$26:$C$108)</f>
        <v>0</v>
      </c>
      <c r="P97" s="13">
        <f>SUMIF(d!$B$26:$B$108,F97,d!$D$26:$D$108)</f>
        <v>0</v>
      </c>
      <c r="T97" s="58"/>
    </row>
    <row r="98" spans="1:20" x14ac:dyDescent="0.25">
      <c r="A98" s="7">
        <v>2</v>
      </c>
      <c r="B98" s="7">
        <v>3</v>
      </c>
      <c r="C98" s="7">
        <v>3</v>
      </c>
      <c r="D98" s="7">
        <v>6</v>
      </c>
      <c r="E98" s="7">
        <v>1</v>
      </c>
      <c r="F98" s="151" t="s">
        <v>477</v>
      </c>
      <c r="G98" s="12">
        <v>4</v>
      </c>
      <c r="H98" s="9" t="s">
        <v>24</v>
      </c>
      <c r="I98" s="9" t="s">
        <v>588</v>
      </c>
      <c r="J98" s="10" t="s">
        <v>25</v>
      </c>
      <c r="K98" s="10" t="s">
        <v>26</v>
      </c>
      <c r="L98" s="10" t="s">
        <v>575</v>
      </c>
      <c r="M98" s="10" t="s">
        <v>576</v>
      </c>
      <c r="N98" s="10" t="s">
        <v>577</v>
      </c>
      <c r="O98" s="13">
        <f>SUMIF(d!$B$26:$B$108,F98,d!$C$26:$C$108)</f>
        <v>0</v>
      </c>
      <c r="P98" s="13">
        <f>SUMIF(d!$B$26:$B$108,F98,d!$D$26:$D$108)</f>
        <v>0</v>
      </c>
      <c r="T98" s="58"/>
    </row>
    <row r="99" spans="1:20" x14ac:dyDescent="0.25">
      <c r="A99" s="7">
        <v>2</v>
      </c>
      <c r="B99" s="7">
        <v>3</v>
      </c>
      <c r="C99" s="7">
        <v>5</v>
      </c>
      <c r="D99" s="7">
        <v>3</v>
      </c>
      <c r="E99" s="7">
        <v>1</v>
      </c>
      <c r="F99" s="151" t="s">
        <v>521</v>
      </c>
      <c r="G99" s="12">
        <v>4</v>
      </c>
      <c r="H99" s="9" t="s">
        <v>24</v>
      </c>
      <c r="I99" s="9" t="s">
        <v>588</v>
      </c>
      <c r="J99" s="10" t="s">
        <v>25</v>
      </c>
      <c r="K99" s="10" t="s">
        <v>26</v>
      </c>
      <c r="L99" s="10" t="s">
        <v>575</v>
      </c>
      <c r="M99" s="10" t="s">
        <v>576</v>
      </c>
      <c r="N99" s="10" t="s">
        <v>577</v>
      </c>
      <c r="O99" s="13">
        <f>SUMIF(d!$B$26:$B$108,F99,d!$C$26:$C$108)</f>
        <v>0</v>
      </c>
      <c r="P99" s="13">
        <f>SUMIF(d!$B$26:$B$108,F99,d!$D$26:$D$108)</f>
        <v>0</v>
      </c>
      <c r="T99" s="58"/>
    </row>
    <row r="100" spans="1:20" x14ac:dyDescent="0.25">
      <c r="A100" s="7">
        <v>2</v>
      </c>
      <c r="B100" s="7">
        <v>3</v>
      </c>
      <c r="C100" s="7">
        <v>6</v>
      </c>
      <c r="D100" s="7">
        <v>1</v>
      </c>
      <c r="E100" s="7">
        <v>1</v>
      </c>
      <c r="F100" s="151" t="s">
        <v>543</v>
      </c>
      <c r="G100" s="12">
        <v>5</v>
      </c>
      <c r="H100" s="9" t="s">
        <v>24</v>
      </c>
      <c r="I100" s="9" t="s">
        <v>588</v>
      </c>
      <c r="J100" s="10" t="s">
        <v>25</v>
      </c>
      <c r="K100" s="10" t="s">
        <v>26</v>
      </c>
      <c r="L100" s="10" t="s">
        <v>575</v>
      </c>
      <c r="M100" s="10" t="s">
        <v>576</v>
      </c>
      <c r="N100" s="10" t="s">
        <v>577</v>
      </c>
      <c r="O100" s="13">
        <f>SUMIF(d!$B$26:$B$108,F100,d!$C$26:$C$108)</f>
        <v>0</v>
      </c>
      <c r="P100" s="13">
        <f>SUMIF(d!$B$26:$B$108,F100,d!$D$26:$D$108)</f>
        <v>0</v>
      </c>
      <c r="T100" s="58"/>
    </row>
    <row r="101" spans="1:20" x14ac:dyDescent="0.25">
      <c r="A101" s="7">
        <v>2</v>
      </c>
      <c r="B101" s="7">
        <v>3</v>
      </c>
      <c r="C101" s="7">
        <v>6</v>
      </c>
      <c r="D101" s="7">
        <v>3</v>
      </c>
      <c r="E101" s="7">
        <v>4</v>
      </c>
      <c r="F101" s="151" t="s">
        <v>541</v>
      </c>
      <c r="G101" s="12">
        <v>4</v>
      </c>
      <c r="H101" s="9" t="s">
        <v>24</v>
      </c>
      <c r="I101" s="9" t="s">
        <v>588</v>
      </c>
      <c r="J101" s="10" t="s">
        <v>25</v>
      </c>
      <c r="K101" s="10" t="s">
        <v>26</v>
      </c>
      <c r="L101" s="10" t="s">
        <v>575</v>
      </c>
      <c r="M101" s="10" t="s">
        <v>576</v>
      </c>
      <c r="N101" s="10" t="s">
        <v>577</v>
      </c>
      <c r="O101" s="13">
        <f>SUMIF(d!$B$26:$B$108,F101,d!$C$26:$C$108)</f>
        <v>14950</v>
      </c>
      <c r="P101" s="13">
        <f>SUMIF(d!$B$26:$B$108,F101,d!$D$26:$D$108)</f>
        <v>14950</v>
      </c>
      <c r="T101" s="58"/>
    </row>
    <row r="102" spans="1:20" x14ac:dyDescent="0.25">
      <c r="A102" s="7">
        <v>2</v>
      </c>
      <c r="B102" s="7">
        <v>3</v>
      </c>
      <c r="C102" s="7">
        <v>6</v>
      </c>
      <c r="D102" s="7">
        <v>3</v>
      </c>
      <c r="E102" s="7">
        <v>6</v>
      </c>
      <c r="F102" s="151" t="s">
        <v>544</v>
      </c>
      <c r="G102" s="12">
        <v>5</v>
      </c>
      <c r="H102" s="9" t="s">
        <v>24</v>
      </c>
      <c r="I102" s="9" t="s">
        <v>588</v>
      </c>
      <c r="J102" s="10" t="s">
        <v>25</v>
      </c>
      <c r="K102" s="10" t="s">
        <v>26</v>
      </c>
      <c r="L102" s="10" t="s">
        <v>575</v>
      </c>
      <c r="M102" s="10" t="s">
        <v>576</v>
      </c>
      <c r="N102" s="10" t="s">
        <v>577</v>
      </c>
      <c r="O102" s="13">
        <f>SUMIF(d!$B$26:$B$108,F102,d!$C$26:$C$108)</f>
        <v>0</v>
      </c>
      <c r="P102" s="13">
        <f>SUMIF(d!$B$26:$B$108,F102,d!$D$26:$D$108)</f>
        <v>0</v>
      </c>
      <c r="T102" s="58"/>
    </row>
    <row r="103" spans="1:20" x14ac:dyDescent="0.25">
      <c r="A103" s="7">
        <v>2</v>
      </c>
      <c r="B103" s="7">
        <v>3</v>
      </c>
      <c r="C103" s="7">
        <v>6</v>
      </c>
      <c r="D103" s="7">
        <v>4</v>
      </c>
      <c r="E103" s="7">
        <v>4</v>
      </c>
      <c r="F103" s="151" t="s">
        <v>564</v>
      </c>
      <c r="G103" s="12">
        <v>6</v>
      </c>
      <c r="H103" s="9" t="s">
        <v>24</v>
      </c>
      <c r="I103" s="9" t="s">
        <v>588</v>
      </c>
      <c r="J103" s="10" t="s">
        <v>25</v>
      </c>
      <c r="K103" s="10" t="s">
        <v>26</v>
      </c>
      <c r="L103" s="10" t="s">
        <v>575</v>
      </c>
      <c r="M103" s="10" t="s">
        <v>576</v>
      </c>
      <c r="N103" s="10" t="s">
        <v>577</v>
      </c>
      <c r="O103" s="13">
        <f>SUMIF(d!$B$26:$B$108,F103,d!$C$26:$C$108)</f>
        <v>0</v>
      </c>
      <c r="P103" s="13">
        <f>SUMIF(d!$B$26:$B$108,F103,d!$D$26:$D$108)</f>
        <v>0</v>
      </c>
      <c r="T103" s="58"/>
    </row>
    <row r="104" spans="1:20" x14ac:dyDescent="0.25">
      <c r="A104" s="7">
        <v>2</v>
      </c>
      <c r="B104" s="7">
        <v>3</v>
      </c>
      <c r="C104" s="7">
        <v>6</v>
      </c>
      <c r="D104" s="7">
        <v>4</v>
      </c>
      <c r="E104" s="7">
        <v>7</v>
      </c>
      <c r="F104" s="151" t="s">
        <v>560</v>
      </c>
      <c r="G104" s="12">
        <v>5</v>
      </c>
      <c r="H104" s="9" t="s">
        <v>24</v>
      </c>
      <c r="I104" s="9" t="s">
        <v>588</v>
      </c>
      <c r="J104" s="10" t="s">
        <v>25</v>
      </c>
      <c r="K104" s="10" t="s">
        <v>26</v>
      </c>
      <c r="L104" s="10" t="s">
        <v>575</v>
      </c>
      <c r="M104" s="10" t="s">
        <v>576</v>
      </c>
      <c r="N104" s="10" t="s">
        <v>577</v>
      </c>
      <c r="O104" s="13">
        <f>SUMIF(d!$B$26:$B$108,F104,d!$C$26:$C$108)</f>
        <v>0</v>
      </c>
      <c r="P104" s="13">
        <f>SUMIF(d!$B$26:$B$108,F104,d!$D$26:$D$108)</f>
        <v>0</v>
      </c>
      <c r="T104" s="58"/>
    </row>
    <row r="105" spans="1:20" x14ac:dyDescent="0.25">
      <c r="A105" s="7">
        <v>2</v>
      </c>
      <c r="B105" s="7">
        <v>3</v>
      </c>
      <c r="C105" s="7">
        <v>7</v>
      </c>
      <c r="D105" s="7">
        <v>1</v>
      </c>
      <c r="E105" s="7">
        <v>1</v>
      </c>
      <c r="F105" s="151" t="s">
        <v>478</v>
      </c>
      <c r="G105" s="12">
        <v>4</v>
      </c>
      <c r="H105" s="9" t="s">
        <v>24</v>
      </c>
      <c r="I105" s="9" t="s">
        <v>588</v>
      </c>
      <c r="J105" s="10" t="s">
        <v>25</v>
      </c>
      <c r="K105" s="10" t="s">
        <v>26</v>
      </c>
      <c r="L105" s="10" t="s">
        <v>575</v>
      </c>
      <c r="M105" s="10" t="s">
        <v>576</v>
      </c>
      <c r="N105" s="10" t="s">
        <v>577</v>
      </c>
      <c r="O105" s="13">
        <f>SUMIF(d!$B$26:$B$108,F105,d!$C$26:$C$108)</f>
        <v>825250</v>
      </c>
      <c r="P105" s="13">
        <f>SUMIF(d!$B$26:$B$108,F105,d!$D$26:$D$108)</f>
        <v>825250</v>
      </c>
      <c r="T105" s="58"/>
    </row>
    <row r="106" spans="1:20" x14ac:dyDescent="0.25">
      <c r="A106" s="7">
        <v>2</v>
      </c>
      <c r="B106" s="7">
        <v>3</v>
      </c>
      <c r="C106" s="7">
        <v>7</v>
      </c>
      <c r="D106" s="7">
        <v>1</v>
      </c>
      <c r="E106" s="7">
        <v>2</v>
      </c>
      <c r="F106" s="8" t="s">
        <v>491</v>
      </c>
      <c r="G106" s="12">
        <v>4</v>
      </c>
      <c r="H106" s="9" t="s">
        <v>440</v>
      </c>
      <c r="I106" s="9" t="s">
        <v>588</v>
      </c>
      <c r="J106" s="10" t="s">
        <v>25</v>
      </c>
      <c r="K106" s="10" t="s">
        <v>26</v>
      </c>
      <c r="L106" s="10" t="s">
        <v>575</v>
      </c>
      <c r="M106" s="10" t="s">
        <v>576</v>
      </c>
      <c r="N106" s="10" t="s">
        <v>577</v>
      </c>
      <c r="O106" s="13">
        <f>SUMIF(d!$B$26:$B$108,F106,d!$C$26:$C$108)</f>
        <v>433000</v>
      </c>
      <c r="P106" s="13">
        <f>SUMIF(d!$B$26:$B$108,F106,d!$D$26:$D$108)</f>
        <v>433000</v>
      </c>
      <c r="T106" s="58"/>
    </row>
    <row r="107" spans="1:20" x14ac:dyDescent="0.25">
      <c r="A107" s="7">
        <v>2</v>
      </c>
      <c r="B107" s="7">
        <v>3</v>
      </c>
      <c r="C107" s="7">
        <v>7</v>
      </c>
      <c r="D107" s="7">
        <v>1</v>
      </c>
      <c r="E107" s="7">
        <v>4</v>
      </c>
      <c r="F107" s="151" t="s">
        <v>280</v>
      </c>
      <c r="G107" s="12">
        <v>4</v>
      </c>
      <c r="H107" s="9" t="s">
        <v>440</v>
      </c>
      <c r="I107" s="9" t="s">
        <v>588</v>
      </c>
      <c r="J107" s="10" t="s">
        <v>25</v>
      </c>
      <c r="K107" s="10" t="s">
        <v>26</v>
      </c>
      <c r="L107" s="10" t="s">
        <v>575</v>
      </c>
      <c r="M107" s="10" t="s">
        <v>576</v>
      </c>
      <c r="N107" s="10" t="s">
        <v>577</v>
      </c>
      <c r="O107" s="13">
        <f>SUMIF(d!$B$26:$B$108,F107,d!$C$26:$C$108)</f>
        <v>1800</v>
      </c>
      <c r="P107" s="13">
        <f>SUMIF(d!$B$26:$B$108,F107,d!$D$26:$D$108)</f>
        <v>1800</v>
      </c>
      <c r="T107" s="58"/>
    </row>
    <row r="108" spans="1:20" x14ac:dyDescent="0.25">
      <c r="A108" s="7">
        <v>2</v>
      </c>
      <c r="B108" s="7">
        <v>3</v>
      </c>
      <c r="C108" s="7">
        <v>7</v>
      </c>
      <c r="D108" s="7">
        <v>1</v>
      </c>
      <c r="E108" s="7">
        <v>5</v>
      </c>
      <c r="F108" s="151" t="s">
        <v>545</v>
      </c>
      <c r="G108" s="12">
        <v>5</v>
      </c>
      <c r="H108" s="9" t="s">
        <v>440</v>
      </c>
      <c r="I108" s="9" t="s">
        <v>588</v>
      </c>
      <c r="J108" s="10" t="s">
        <v>25</v>
      </c>
      <c r="K108" s="10" t="s">
        <v>26</v>
      </c>
      <c r="L108" s="10" t="s">
        <v>575</v>
      </c>
      <c r="M108" s="10" t="s">
        <v>576</v>
      </c>
      <c r="N108" s="10" t="s">
        <v>577</v>
      </c>
      <c r="O108" s="13">
        <f>SUMIF(d!$B$26:$B$108,F108,d!$C$26:$C$108)</f>
        <v>0</v>
      </c>
      <c r="P108" s="13">
        <f>SUMIF(d!$B$26:$B$108,F108,d!$D$26:$D$108)</f>
        <v>0</v>
      </c>
      <c r="T108" s="58"/>
    </row>
    <row r="109" spans="1:20" x14ac:dyDescent="0.25">
      <c r="A109" s="7">
        <v>2</v>
      </c>
      <c r="B109" s="7">
        <v>3</v>
      </c>
      <c r="C109" s="7">
        <v>7</v>
      </c>
      <c r="D109" s="7">
        <v>1</v>
      </c>
      <c r="E109" s="7">
        <v>6</v>
      </c>
      <c r="F109" s="151" t="s">
        <v>479</v>
      </c>
      <c r="G109" s="12">
        <v>4</v>
      </c>
      <c r="H109" s="9" t="s">
        <v>24</v>
      </c>
      <c r="I109" s="9" t="s">
        <v>588</v>
      </c>
      <c r="J109" s="10" t="s">
        <v>25</v>
      </c>
      <c r="K109" s="10" t="s">
        <v>26</v>
      </c>
      <c r="L109" s="10" t="s">
        <v>575</v>
      </c>
      <c r="M109" s="10" t="s">
        <v>576</v>
      </c>
      <c r="N109" s="10" t="s">
        <v>577</v>
      </c>
      <c r="O109" s="13">
        <f>SUMIF(d!$B$26:$B$108,F109,d!$C$26:$C$108)</f>
        <v>0</v>
      </c>
      <c r="P109" s="13">
        <f>SUMIF(d!$B$26:$B$108,F109,d!$D$26:$D$108)</f>
        <v>0</v>
      </c>
      <c r="T109" s="58"/>
    </row>
    <row r="110" spans="1:20" x14ac:dyDescent="0.25">
      <c r="A110" s="7">
        <v>2</v>
      </c>
      <c r="B110" s="7">
        <v>3</v>
      </c>
      <c r="C110" s="7">
        <v>7</v>
      </c>
      <c r="D110" s="7">
        <v>2</v>
      </c>
      <c r="E110" s="7">
        <v>2</v>
      </c>
      <c r="F110" s="152" t="s">
        <v>492</v>
      </c>
      <c r="G110" s="12">
        <v>4</v>
      </c>
      <c r="H110" s="9" t="s">
        <v>24</v>
      </c>
      <c r="I110" s="9" t="s">
        <v>588</v>
      </c>
      <c r="J110" s="10" t="s">
        <v>25</v>
      </c>
      <c r="K110" s="10" t="s">
        <v>26</v>
      </c>
      <c r="L110" s="10" t="s">
        <v>575</v>
      </c>
      <c r="M110" s="10" t="s">
        <v>576</v>
      </c>
      <c r="N110" s="10" t="s">
        <v>577</v>
      </c>
      <c r="O110" s="13">
        <f>SUMIF(d!$B$26:$B$108,F110,d!$C$26:$C$108)</f>
        <v>0</v>
      </c>
      <c r="P110" s="13">
        <f>SUMIF(d!$B$26:$B$108,F110,d!$D$26:$D$108)</f>
        <v>0</v>
      </c>
      <c r="T110" s="58"/>
    </row>
    <row r="111" spans="1:20" x14ac:dyDescent="0.25">
      <c r="A111" s="7">
        <v>2</v>
      </c>
      <c r="B111" s="7">
        <v>3</v>
      </c>
      <c r="C111" s="7">
        <v>7</v>
      </c>
      <c r="D111" s="7">
        <v>2</v>
      </c>
      <c r="E111" s="7">
        <v>99</v>
      </c>
      <c r="F111" s="153" t="s">
        <v>546</v>
      </c>
      <c r="G111" s="12">
        <v>5</v>
      </c>
      <c r="H111" s="9" t="s">
        <v>24</v>
      </c>
      <c r="I111" s="9" t="s">
        <v>588</v>
      </c>
      <c r="J111" s="10" t="s">
        <v>25</v>
      </c>
      <c r="K111" s="10" t="s">
        <v>26</v>
      </c>
      <c r="L111" s="10" t="s">
        <v>575</v>
      </c>
      <c r="M111" s="10" t="s">
        <v>576</v>
      </c>
      <c r="N111" s="10" t="s">
        <v>577</v>
      </c>
      <c r="O111" s="13">
        <f>SUMIF(d!$B$26:$B$108,F111,d!$C$26:$C$108)</f>
        <v>1724350</v>
      </c>
      <c r="P111" s="13">
        <f>SUMIF(d!$B$26:$B$108,F111,d!$D$26:$D$108)</f>
        <v>1545836.75</v>
      </c>
      <c r="T111" s="58"/>
    </row>
    <row r="112" spans="1:20" x14ac:dyDescent="0.25">
      <c r="A112" s="7">
        <v>2</v>
      </c>
      <c r="B112" s="7">
        <v>3</v>
      </c>
      <c r="C112" s="7">
        <v>7</v>
      </c>
      <c r="D112" s="7">
        <v>2</v>
      </c>
      <c r="E112" s="7">
        <v>6</v>
      </c>
      <c r="F112" s="153" t="s">
        <v>565</v>
      </c>
      <c r="G112" s="12">
        <v>4</v>
      </c>
      <c r="H112" s="9" t="s">
        <v>24</v>
      </c>
      <c r="I112" s="9" t="s">
        <v>588</v>
      </c>
      <c r="J112" s="10" t="s">
        <v>25</v>
      </c>
      <c r="K112" s="10" t="s">
        <v>26</v>
      </c>
      <c r="L112" s="10" t="s">
        <v>575</v>
      </c>
      <c r="M112" s="10" t="s">
        <v>576</v>
      </c>
      <c r="N112" s="10" t="s">
        <v>577</v>
      </c>
      <c r="O112" s="13">
        <f>SUMIF(d!$B$26:$B$108,F112,d!$C$26:$C$108)</f>
        <v>0</v>
      </c>
      <c r="P112" s="13">
        <f>SUMIF(d!$B$26:$B$108,F112,d!$D$26:$D$108)</f>
        <v>0</v>
      </c>
      <c r="T112" s="58"/>
    </row>
    <row r="113" spans="1:20" x14ac:dyDescent="0.25">
      <c r="A113" s="7">
        <v>2</v>
      </c>
      <c r="B113" s="7">
        <v>3</v>
      </c>
      <c r="C113" s="7">
        <v>7</v>
      </c>
      <c r="D113" s="7">
        <v>2</v>
      </c>
      <c r="E113" s="7">
        <v>7</v>
      </c>
      <c r="F113" s="153" t="s">
        <v>555</v>
      </c>
      <c r="G113" s="12">
        <v>4</v>
      </c>
      <c r="H113" s="9" t="s">
        <v>24</v>
      </c>
      <c r="I113" s="9" t="s">
        <v>588</v>
      </c>
      <c r="J113" s="10" t="s">
        <v>25</v>
      </c>
      <c r="K113" s="10" t="s">
        <v>26</v>
      </c>
      <c r="L113" s="10" t="s">
        <v>575</v>
      </c>
      <c r="M113" s="10" t="s">
        <v>576</v>
      </c>
      <c r="N113" s="10" t="s">
        <v>577</v>
      </c>
      <c r="O113" s="13">
        <f>SUMIF(d!$B$26:$B$108,F113,d!$C$26:$C$108)</f>
        <v>1472500</v>
      </c>
      <c r="P113" s="13">
        <f>SUMIF(d!$B$26:$B$108,F113,d!$D$26:$D$108)</f>
        <v>622500</v>
      </c>
      <c r="T113" s="58"/>
    </row>
    <row r="114" spans="1:20" x14ac:dyDescent="0.25">
      <c r="A114" s="7">
        <v>2</v>
      </c>
      <c r="B114" s="7">
        <v>3</v>
      </c>
      <c r="C114" s="7">
        <v>9</v>
      </c>
      <c r="D114" s="7">
        <v>1</v>
      </c>
      <c r="E114" s="7">
        <v>1</v>
      </c>
      <c r="F114" t="s">
        <v>480</v>
      </c>
      <c r="G114" s="12">
        <v>4</v>
      </c>
      <c r="H114" s="9" t="s">
        <v>24</v>
      </c>
      <c r="I114" s="9" t="s">
        <v>588</v>
      </c>
      <c r="J114" s="10" t="s">
        <v>25</v>
      </c>
      <c r="K114" s="10" t="s">
        <v>26</v>
      </c>
      <c r="L114" s="10" t="s">
        <v>575</v>
      </c>
      <c r="M114" s="10" t="s">
        <v>576</v>
      </c>
      <c r="N114" s="10" t="s">
        <v>577</v>
      </c>
      <c r="O114" s="13">
        <f>SUMIF(d!$B$26:$B$108,F114,d!$C$26:$C$108)</f>
        <v>8035</v>
      </c>
      <c r="P114" s="13">
        <f>SUMIF(d!$B$26:$B$108,F114,d!$D$26:$D$108)</f>
        <v>8035</v>
      </c>
      <c r="T114" s="58"/>
    </row>
    <row r="115" spans="1:20" x14ac:dyDescent="0.25">
      <c r="A115" s="7">
        <v>2</v>
      </c>
      <c r="B115" s="7">
        <v>3</v>
      </c>
      <c r="C115" s="7">
        <v>9</v>
      </c>
      <c r="D115" s="7">
        <v>2</v>
      </c>
      <c r="E115" s="7">
        <v>1</v>
      </c>
      <c r="F115" s="8" t="s">
        <v>499</v>
      </c>
      <c r="G115" s="12">
        <v>4</v>
      </c>
      <c r="H115" s="9" t="s">
        <v>24</v>
      </c>
      <c r="I115" s="9" t="s">
        <v>588</v>
      </c>
      <c r="J115" s="10" t="s">
        <v>25</v>
      </c>
      <c r="K115" s="10" t="s">
        <v>26</v>
      </c>
      <c r="L115" s="10" t="s">
        <v>575</v>
      </c>
      <c r="M115" s="10" t="s">
        <v>576</v>
      </c>
      <c r="N115" s="10" t="s">
        <v>577</v>
      </c>
      <c r="O115" s="13">
        <f>SUMIF(d!$B$26:$B$108,F115,d!$C$26:$C$108)</f>
        <v>316</v>
      </c>
      <c r="P115" s="13">
        <f>SUMIF(d!$B$26:$B$108,F115,d!$D$26:$D$108)</f>
        <v>316</v>
      </c>
      <c r="T115" s="58"/>
    </row>
    <row r="116" spans="1:20" x14ac:dyDescent="0.25">
      <c r="A116" s="7">
        <v>2</v>
      </c>
      <c r="B116" s="7">
        <v>3</v>
      </c>
      <c r="C116" s="7">
        <v>9</v>
      </c>
      <c r="D116" s="7">
        <v>3</v>
      </c>
      <c r="E116" s="7">
        <v>1</v>
      </c>
      <c r="F116" s="8" t="s">
        <v>563</v>
      </c>
      <c r="G116" s="12">
        <v>4</v>
      </c>
      <c r="H116" s="9" t="s">
        <v>24</v>
      </c>
      <c r="I116" s="9" t="s">
        <v>588</v>
      </c>
      <c r="J116" s="10" t="s">
        <v>25</v>
      </c>
      <c r="K116" s="10" t="s">
        <v>26</v>
      </c>
      <c r="L116" s="10" t="s">
        <v>575</v>
      </c>
      <c r="M116" s="10" t="s">
        <v>576</v>
      </c>
      <c r="N116" s="10" t="s">
        <v>577</v>
      </c>
      <c r="O116" s="13">
        <f>SUMIF(d!$B$26:$B$108,F116,d!$C$26:$C$108)</f>
        <v>0</v>
      </c>
      <c r="P116" s="13">
        <f>SUMIF(d!$B$26:$B$108,F116,d!$D$26:$D$108)</f>
        <v>0</v>
      </c>
      <c r="T116" s="58"/>
    </row>
    <row r="117" spans="1:20" x14ac:dyDescent="0.25">
      <c r="A117" s="7">
        <v>2</v>
      </c>
      <c r="B117" s="7">
        <v>3</v>
      </c>
      <c r="C117" s="7">
        <v>9</v>
      </c>
      <c r="D117" s="7">
        <v>5</v>
      </c>
      <c r="E117" s="7">
        <v>1</v>
      </c>
      <c r="F117" s="8" t="s">
        <v>504</v>
      </c>
      <c r="G117" s="12">
        <v>4</v>
      </c>
      <c r="H117" s="9" t="s">
        <v>24</v>
      </c>
      <c r="I117" s="9" t="s">
        <v>588</v>
      </c>
      <c r="J117" s="10" t="s">
        <v>25</v>
      </c>
      <c r="K117" s="10" t="s">
        <v>26</v>
      </c>
      <c r="L117" s="10" t="s">
        <v>575</v>
      </c>
      <c r="M117" s="10" t="s">
        <v>576</v>
      </c>
      <c r="N117" s="10" t="s">
        <v>577</v>
      </c>
      <c r="O117" s="13">
        <f>SUMIF(d!$B$26:$B$108,F117,d!$C$26:$C$108)</f>
        <v>1345.45</v>
      </c>
      <c r="P117" s="13">
        <f>SUMIF(d!$B$26:$B$108,F117,d!$D$26:$D$108)</f>
        <v>1345.45</v>
      </c>
      <c r="T117" s="58"/>
    </row>
    <row r="118" spans="1:20" x14ac:dyDescent="0.25">
      <c r="A118" s="7">
        <v>2</v>
      </c>
      <c r="B118" s="7">
        <v>3</v>
      </c>
      <c r="C118" s="7">
        <v>9</v>
      </c>
      <c r="D118" s="7">
        <v>6</v>
      </c>
      <c r="E118" s="7">
        <v>1</v>
      </c>
      <c r="F118" s="151" t="s">
        <v>481</v>
      </c>
      <c r="G118" s="12">
        <v>4</v>
      </c>
      <c r="H118" s="9" t="s">
        <v>24</v>
      </c>
      <c r="I118" s="9" t="s">
        <v>588</v>
      </c>
      <c r="J118" s="10" t="s">
        <v>25</v>
      </c>
      <c r="K118" s="10" t="s">
        <v>26</v>
      </c>
      <c r="L118" s="10" t="s">
        <v>575</v>
      </c>
      <c r="M118" s="10" t="s">
        <v>576</v>
      </c>
      <c r="N118" s="10" t="s">
        <v>577</v>
      </c>
      <c r="O118" s="13">
        <f>SUMIF(d!$B$26:$B$108,F118,d!$C$26:$C$108)</f>
        <v>225365</v>
      </c>
      <c r="P118" s="13">
        <f>SUMIF(d!$B$26:$B$108,F118,d!$D$26:$D$108)</f>
        <v>225365</v>
      </c>
      <c r="T118" s="58"/>
    </row>
    <row r="119" spans="1:20" x14ac:dyDescent="0.25">
      <c r="A119" s="7">
        <v>2</v>
      </c>
      <c r="B119" s="7">
        <v>3</v>
      </c>
      <c r="C119" s="7">
        <v>9</v>
      </c>
      <c r="D119" s="7">
        <v>8</v>
      </c>
      <c r="E119" s="7">
        <v>1</v>
      </c>
      <c r="F119" s="152" t="s">
        <v>510</v>
      </c>
      <c r="G119" s="12">
        <v>4</v>
      </c>
      <c r="H119" s="9" t="s">
        <v>24</v>
      </c>
      <c r="I119" s="9" t="s">
        <v>588</v>
      </c>
      <c r="J119" s="10" t="s">
        <v>25</v>
      </c>
      <c r="K119" s="10" t="s">
        <v>26</v>
      </c>
      <c r="L119" s="10" t="s">
        <v>575</v>
      </c>
      <c r="M119" s="10" t="s">
        <v>576</v>
      </c>
      <c r="N119" s="10" t="s">
        <v>577</v>
      </c>
      <c r="O119" s="13">
        <f>SUMIF(d!$B$26:$B$108,F119,d!$C$26:$C$108)</f>
        <v>0</v>
      </c>
      <c r="P119" s="13">
        <f>SUMIF(d!$B$26:$B$108,F119,d!$D$26:$D$108)</f>
        <v>0</v>
      </c>
      <c r="T119" s="58"/>
    </row>
    <row r="120" spans="1:20" x14ac:dyDescent="0.25">
      <c r="A120" s="7">
        <v>2</v>
      </c>
      <c r="B120" s="7">
        <v>3</v>
      </c>
      <c r="C120" s="7">
        <v>9</v>
      </c>
      <c r="D120" s="7">
        <v>8</v>
      </c>
      <c r="E120" s="7">
        <v>2</v>
      </c>
      <c r="F120" s="152" t="s">
        <v>542</v>
      </c>
      <c r="G120" s="12">
        <v>4</v>
      </c>
      <c r="H120" s="9" t="s">
        <v>24</v>
      </c>
      <c r="I120" s="9" t="s">
        <v>588</v>
      </c>
      <c r="J120" s="10" t="s">
        <v>25</v>
      </c>
      <c r="K120" s="10" t="s">
        <v>26</v>
      </c>
      <c r="L120" s="10" t="s">
        <v>575</v>
      </c>
      <c r="M120" s="10" t="s">
        <v>576</v>
      </c>
      <c r="N120" s="10" t="s">
        <v>577</v>
      </c>
      <c r="O120" s="13">
        <f>SUMIF(d!$B$26:$B$108,F120,d!$C$26:$C$108)</f>
        <v>594200</v>
      </c>
      <c r="P120" s="13">
        <f>SUMIF(d!$B$26:$B$108,F120,d!$D$26:$D$108)</f>
        <v>594200</v>
      </c>
      <c r="T120" s="58"/>
    </row>
    <row r="121" spans="1:20" x14ac:dyDescent="0.25">
      <c r="A121" s="7">
        <v>2</v>
      </c>
      <c r="B121" s="7">
        <v>3</v>
      </c>
      <c r="C121" s="7">
        <v>9</v>
      </c>
      <c r="D121" s="7">
        <v>9</v>
      </c>
      <c r="E121" s="7">
        <v>1</v>
      </c>
      <c r="F121" s="151" t="s">
        <v>482</v>
      </c>
      <c r="G121" s="12">
        <v>4</v>
      </c>
      <c r="H121" s="9" t="s">
        <v>24</v>
      </c>
      <c r="I121" s="9" t="s">
        <v>588</v>
      </c>
      <c r="J121" s="10" t="s">
        <v>25</v>
      </c>
      <c r="K121" s="10" t="s">
        <v>26</v>
      </c>
      <c r="L121" s="10" t="s">
        <v>575</v>
      </c>
      <c r="M121" s="10" t="s">
        <v>576</v>
      </c>
      <c r="N121" s="10" t="s">
        <v>577</v>
      </c>
      <c r="O121" s="13">
        <f>SUMIF(d!$B$26:$B$108,F121,d!$C$26:$C$108)</f>
        <v>14680.05</v>
      </c>
      <c r="P121" s="13">
        <f>SUMIF(d!$B$26:$B$108,F121,d!$D$26:$D$108)</f>
        <v>14680.05</v>
      </c>
      <c r="T121" s="58"/>
    </row>
    <row r="122" spans="1:20" x14ac:dyDescent="0.25">
      <c r="A122" s="7">
        <v>2</v>
      </c>
      <c r="B122" s="7">
        <v>3</v>
      </c>
      <c r="C122" s="7">
        <v>9</v>
      </c>
      <c r="D122" s="7">
        <v>9</v>
      </c>
      <c r="E122" s="7">
        <v>4</v>
      </c>
      <c r="F122" s="151" t="s">
        <v>547</v>
      </c>
      <c r="G122" s="12">
        <v>4</v>
      </c>
      <c r="H122" s="9" t="s">
        <v>24</v>
      </c>
      <c r="I122" s="9" t="s">
        <v>588</v>
      </c>
      <c r="J122" s="10" t="s">
        <v>25</v>
      </c>
      <c r="K122" s="10" t="s">
        <v>26</v>
      </c>
      <c r="L122" s="10" t="s">
        <v>575</v>
      </c>
      <c r="M122" s="10" t="s">
        <v>576</v>
      </c>
      <c r="N122" s="10" t="s">
        <v>577</v>
      </c>
      <c r="O122" s="13">
        <f>SUMIF(d!$B$26:$B$108,F122,d!$C$26:$C$108)</f>
        <v>0</v>
      </c>
      <c r="P122" s="13">
        <f>SUMIF(d!$B$26:$B$108,F122,d!$D$26:$D$108)</f>
        <v>0</v>
      </c>
      <c r="T122" s="58"/>
    </row>
    <row r="123" spans="1:20" x14ac:dyDescent="0.25">
      <c r="A123" s="7">
        <v>2</v>
      </c>
      <c r="B123" s="7">
        <v>3</v>
      </c>
      <c r="C123" s="7">
        <v>9</v>
      </c>
      <c r="D123" s="7">
        <v>9</v>
      </c>
      <c r="E123" s="7">
        <v>5</v>
      </c>
      <c r="F123" s="24" t="s">
        <v>561</v>
      </c>
      <c r="G123" s="12">
        <v>4</v>
      </c>
      <c r="H123" s="9" t="s">
        <v>24</v>
      </c>
      <c r="I123" s="9" t="s">
        <v>588</v>
      </c>
      <c r="J123" s="10" t="s">
        <v>25</v>
      </c>
      <c r="K123" s="10" t="s">
        <v>26</v>
      </c>
      <c r="L123" s="10" t="s">
        <v>575</v>
      </c>
      <c r="M123" s="10" t="s">
        <v>576</v>
      </c>
      <c r="N123" s="10" t="s">
        <v>577</v>
      </c>
      <c r="O123" s="13">
        <f>SUMIF(d!$B$26:$B$108,F123,d!$C$26:$C$108)</f>
        <v>9230</v>
      </c>
      <c r="P123" s="13">
        <f>SUMIF(d!$B$26:$B$108,F123,d!$D$26:$D$108)</f>
        <v>9230</v>
      </c>
      <c r="S123" s="58"/>
      <c r="T123" s="58"/>
    </row>
    <row r="124" spans="1:20" x14ac:dyDescent="0.25">
      <c r="A124" s="205">
        <v>2</v>
      </c>
      <c r="B124" s="205">
        <v>4</v>
      </c>
      <c r="C124" s="201"/>
      <c r="D124" s="201"/>
      <c r="E124" s="201"/>
      <c r="F124" s="201" t="s">
        <v>49</v>
      </c>
      <c r="G124" s="201"/>
      <c r="H124" s="202"/>
      <c r="I124" s="202"/>
      <c r="J124" s="203"/>
      <c r="K124" s="203"/>
      <c r="L124" s="203"/>
      <c r="M124" s="203"/>
      <c r="N124" s="203"/>
      <c r="O124" s="204">
        <f>SUM(O125:O127)</f>
        <v>0</v>
      </c>
      <c r="P124" s="204">
        <f>SUM(P125:P127)</f>
        <v>0</v>
      </c>
      <c r="T124" s="58"/>
    </row>
    <row r="125" spans="1:20" x14ac:dyDescent="0.25">
      <c r="A125" s="7">
        <v>2</v>
      </c>
      <c r="B125" s="7">
        <v>4</v>
      </c>
      <c r="C125" s="7">
        <v>1</v>
      </c>
      <c r="D125" s="7">
        <v>1</v>
      </c>
      <c r="E125" s="7">
        <v>3</v>
      </c>
      <c r="F125" s="151" t="s">
        <v>483</v>
      </c>
      <c r="G125" s="12">
        <v>4</v>
      </c>
      <c r="H125" s="9" t="s">
        <v>24</v>
      </c>
      <c r="I125" s="9" t="s">
        <v>588</v>
      </c>
      <c r="J125" s="10" t="s">
        <v>25</v>
      </c>
      <c r="K125" s="10" t="s">
        <v>26</v>
      </c>
      <c r="L125" s="9" t="s">
        <v>575</v>
      </c>
      <c r="M125" s="9" t="s">
        <v>576</v>
      </c>
      <c r="N125" s="9" t="s">
        <v>577</v>
      </c>
      <c r="O125" s="13">
        <f>SUMIF(d!$B$26:$B$108,F125,d!$C$26:$C$108)</f>
        <v>0</v>
      </c>
      <c r="P125" s="13">
        <f>SUMIF(d!$B$26:$B$108,F125,d!$D$26:$D$108)</f>
        <v>0</v>
      </c>
      <c r="T125" s="58"/>
    </row>
    <row r="126" spans="1:20" x14ac:dyDescent="0.25">
      <c r="A126" s="7">
        <v>2</v>
      </c>
      <c r="B126" s="7">
        <v>4</v>
      </c>
      <c r="C126" s="7">
        <v>1</v>
      </c>
      <c r="D126" s="7">
        <v>2</v>
      </c>
      <c r="E126" s="7">
        <v>1</v>
      </c>
      <c r="F126" s="151" t="s">
        <v>484</v>
      </c>
      <c r="G126" s="12">
        <v>4</v>
      </c>
      <c r="H126" s="9" t="s">
        <v>24</v>
      </c>
      <c r="I126" s="9" t="s">
        <v>588</v>
      </c>
      <c r="J126" s="10" t="s">
        <v>25</v>
      </c>
      <c r="K126" s="10" t="s">
        <v>26</v>
      </c>
      <c r="L126" s="9" t="s">
        <v>575</v>
      </c>
      <c r="M126" s="9" t="s">
        <v>576</v>
      </c>
      <c r="N126" s="9" t="s">
        <v>577</v>
      </c>
      <c r="O126" s="13">
        <f>SUMIF(d!$B$26:$B$108,F126,d!$C$26:$C$108)</f>
        <v>0</v>
      </c>
      <c r="P126" s="13">
        <f>SUMIF(d!$B$26:$B$108,F126,d!$D$26:$D$108)</f>
        <v>0</v>
      </c>
      <c r="T126" s="58"/>
    </row>
    <row r="127" spans="1:20" x14ac:dyDescent="0.25">
      <c r="A127" s="7">
        <v>2</v>
      </c>
      <c r="B127" s="7">
        <v>4</v>
      </c>
      <c r="C127" s="7">
        <v>1</v>
      </c>
      <c r="D127" s="7">
        <v>4</v>
      </c>
      <c r="E127" s="7">
        <v>1</v>
      </c>
      <c r="F127" t="s">
        <v>485</v>
      </c>
      <c r="G127" s="12">
        <v>5</v>
      </c>
      <c r="H127" s="9" t="s">
        <v>24</v>
      </c>
      <c r="I127" s="9" t="s">
        <v>588</v>
      </c>
      <c r="J127" s="10" t="s">
        <v>25</v>
      </c>
      <c r="K127" s="10" t="s">
        <v>26</v>
      </c>
      <c r="L127" s="9" t="s">
        <v>575</v>
      </c>
      <c r="M127" s="9" t="s">
        <v>576</v>
      </c>
      <c r="N127" s="9" t="s">
        <v>577</v>
      </c>
      <c r="O127" s="13">
        <f>SUMIF(d!$B$26:$B$108,F127,d!$C$26:$C$108)</f>
        <v>0</v>
      </c>
      <c r="P127" s="13">
        <f>SUMIF(d!$B$26:$B$108,F127,d!$D$26:$D$108)</f>
        <v>0</v>
      </c>
      <c r="T127" s="58"/>
    </row>
    <row r="128" spans="1:20" x14ac:dyDescent="0.25">
      <c r="A128" s="205">
        <v>2</v>
      </c>
      <c r="B128" s="205">
        <v>6</v>
      </c>
      <c r="C128" s="201"/>
      <c r="D128" s="201"/>
      <c r="E128" s="201"/>
      <c r="F128" s="201" t="s">
        <v>512</v>
      </c>
      <c r="G128" s="201"/>
      <c r="H128" s="202"/>
      <c r="I128" s="202"/>
      <c r="J128" s="203"/>
      <c r="K128" s="203"/>
      <c r="L128" s="203"/>
      <c r="M128" s="203"/>
      <c r="N128" s="203"/>
      <c r="O128" s="204">
        <f>SUM(O129:O152)</f>
        <v>2893126.21</v>
      </c>
      <c r="P128" s="204">
        <f>SUM(P129:P152)</f>
        <v>1293126.21</v>
      </c>
      <c r="T128" s="58"/>
    </row>
    <row r="129" spans="1:20" x14ac:dyDescent="0.25">
      <c r="A129" s="7">
        <v>2</v>
      </c>
      <c r="B129" s="7">
        <v>6</v>
      </c>
      <c r="C129" s="7">
        <v>1</v>
      </c>
      <c r="D129" s="7">
        <v>1</v>
      </c>
      <c r="E129" s="7">
        <v>1</v>
      </c>
      <c r="F129" s="8" t="s">
        <v>505</v>
      </c>
      <c r="G129" s="12">
        <v>4</v>
      </c>
      <c r="H129" s="9" t="s">
        <v>24</v>
      </c>
      <c r="I129" s="9" t="s">
        <v>588</v>
      </c>
      <c r="J129" s="10" t="s">
        <v>25</v>
      </c>
      <c r="K129" s="10" t="s">
        <v>26</v>
      </c>
      <c r="L129" s="9" t="s">
        <v>575</v>
      </c>
      <c r="M129" s="9" t="s">
        <v>576</v>
      </c>
      <c r="N129" s="9" t="s">
        <v>577</v>
      </c>
      <c r="O129" s="13">
        <f>SUMIF(d!$B$26:$B$108,F129,d!$C$26:$C$108)</f>
        <v>0</v>
      </c>
      <c r="P129" s="13">
        <f>SUMIF(d!$B$26:$B$108,F129,d!$D$26:$D$108)</f>
        <v>0</v>
      </c>
      <c r="T129" s="58"/>
    </row>
    <row r="130" spans="1:20" x14ac:dyDescent="0.25">
      <c r="A130" s="7">
        <v>2</v>
      </c>
      <c r="B130" s="7">
        <v>6</v>
      </c>
      <c r="C130" s="7">
        <v>1</v>
      </c>
      <c r="D130" s="7">
        <v>4</v>
      </c>
      <c r="E130" s="7">
        <v>2</v>
      </c>
      <c r="F130" t="s">
        <v>486</v>
      </c>
      <c r="G130" s="12">
        <v>4</v>
      </c>
      <c r="H130" s="9" t="s">
        <v>24</v>
      </c>
      <c r="I130" s="9" t="s">
        <v>588</v>
      </c>
      <c r="J130" s="10" t="s">
        <v>25</v>
      </c>
      <c r="K130" s="10" t="s">
        <v>26</v>
      </c>
      <c r="L130" s="9" t="s">
        <v>575</v>
      </c>
      <c r="M130" s="9" t="s">
        <v>576</v>
      </c>
      <c r="N130" s="9" t="s">
        <v>577</v>
      </c>
      <c r="O130" s="13">
        <f>SUMIF(d!$B$26:$B$108,F130,d!$C$26:$C$108)</f>
        <v>0</v>
      </c>
      <c r="P130" s="13">
        <f>SUMIF(d!$B$26:$B$108,F130,d!$D$26:$D$108)</f>
        <v>0</v>
      </c>
      <c r="T130" s="58"/>
    </row>
    <row r="131" spans="1:20" x14ac:dyDescent="0.25">
      <c r="A131" s="7">
        <v>2</v>
      </c>
      <c r="B131" s="7">
        <v>6</v>
      </c>
      <c r="C131" s="7">
        <v>1</v>
      </c>
      <c r="D131" s="7">
        <v>4</v>
      </c>
      <c r="E131" s="7">
        <v>1</v>
      </c>
      <c r="F131" t="s">
        <v>548</v>
      </c>
      <c r="G131" s="12">
        <v>4</v>
      </c>
      <c r="H131" s="9" t="s">
        <v>24</v>
      </c>
      <c r="I131" s="9" t="s">
        <v>588</v>
      </c>
      <c r="J131" s="10" t="s">
        <v>25</v>
      </c>
      <c r="K131" s="10" t="s">
        <v>26</v>
      </c>
      <c r="L131" s="9" t="s">
        <v>575</v>
      </c>
      <c r="M131" s="9" t="s">
        <v>576</v>
      </c>
      <c r="N131" s="9" t="s">
        <v>577</v>
      </c>
      <c r="O131" s="13">
        <f>SUMIF(d!$B$26:$B$108,F131,d!$C$26:$C$108)</f>
        <v>0</v>
      </c>
      <c r="P131" s="13">
        <f>SUMIF(d!$B$26:$B$108,F131,d!$D$26:$D$108)</f>
        <v>0</v>
      </c>
      <c r="T131" s="58"/>
    </row>
    <row r="132" spans="1:20" x14ac:dyDescent="0.25">
      <c r="A132" s="7">
        <v>2</v>
      </c>
      <c r="B132" s="7">
        <v>6</v>
      </c>
      <c r="C132" s="7">
        <v>1</v>
      </c>
      <c r="D132" s="7">
        <v>9</v>
      </c>
      <c r="E132" s="7">
        <v>1</v>
      </c>
      <c r="F132" s="8" t="s">
        <v>427</v>
      </c>
      <c r="G132" s="12">
        <v>4</v>
      </c>
      <c r="H132" s="9" t="s">
        <v>24</v>
      </c>
      <c r="I132" s="9" t="s">
        <v>588</v>
      </c>
      <c r="J132" s="10" t="s">
        <v>25</v>
      </c>
      <c r="K132" s="10" t="s">
        <v>26</v>
      </c>
      <c r="L132" s="9" t="s">
        <v>575</v>
      </c>
      <c r="M132" s="9" t="s">
        <v>576</v>
      </c>
      <c r="N132" s="9" t="s">
        <v>577</v>
      </c>
      <c r="O132" s="13">
        <f>SUMIF(d!$B$26:$B$108,F132,d!$C$26:$C$108)</f>
        <v>0</v>
      </c>
      <c r="P132" s="13">
        <f>SUMIF(d!$B$26:$B$108,F132,d!$D$26:$D$108)</f>
        <v>0</v>
      </c>
      <c r="T132" s="58"/>
    </row>
    <row r="133" spans="1:20" x14ac:dyDescent="0.25">
      <c r="A133" s="7">
        <v>2</v>
      </c>
      <c r="B133" s="7">
        <v>3</v>
      </c>
      <c r="C133" s="7">
        <v>2</v>
      </c>
      <c r="D133" s="7">
        <v>1</v>
      </c>
      <c r="E133" s="7">
        <v>1</v>
      </c>
      <c r="F133" s="8" t="s">
        <v>586</v>
      </c>
      <c r="G133" s="12">
        <v>4</v>
      </c>
      <c r="H133" s="9" t="s">
        <v>24</v>
      </c>
      <c r="I133" s="9" t="s">
        <v>588</v>
      </c>
      <c r="J133" s="10" t="s">
        <v>25</v>
      </c>
      <c r="K133" s="10" t="s">
        <v>26</v>
      </c>
      <c r="L133" s="9" t="s">
        <v>575</v>
      </c>
      <c r="M133" s="9" t="s">
        <v>576</v>
      </c>
      <c r="N133" s="9" t="s">
        <v>577</v>
      </c>
      <c r="O133" s="13">
        <f>SUMIF(d!$B$26:$B$108,F133,d!$C$26:$C$108)</f>
        <v>0</v>
      </c>
      <c r="P133" s="13">
        <f>SUMIF(d!$B$26:$B$108,F133,d!$D$26:$D$108)</f>
        <v>0</v>
      </c>
      <c r="T133" s="58"/>
    </row>
    <row r="134" spans="1:20" x14ac:dyDescent="0.25">
      <c r="A134" s="7">
        <v>2</v>
      </c>
      <c r="B134" s="7">
        <v>6</v>
      </c>
      <c r="C134" s="7">
        <v>2</v>
      </c>
      <c r="D134" s="7">
        <v>3</v>
      </c>
      <c r="E134" s="7">
        <v>1</v>
      </c>
      <c r="F134" s="8" t="s">
        <v>582</v>
      </c>
      <c r="G134" s="12">
        <v>5</v>
      </c>
      <c r="H134" s="9" t="s">
        <v>24</v>
      </c>
      <c r="I134" s="9" t="s">
        <v>588</v>
      </c>
      <c r="J134" s="10" t="s">
        <v>25</v>
      </c>
      <c r="K134" s="10" t="s">
        <v>26</v>
      </c>
      <c r="L134" s="9" t="s">
        <v>575</v>
      </c>
      <c r="M134" s="9" t="s">
        <v>576</v>
      </c>
      <c r="N134" s="9" t="s">
        <v>577</v>
      </c>
      <c r="O134" s="13">
        <f>SUMIF(d!$B$26:$B$108,F134,d!$C$26:$C$108)</f>
        <v>0</v>
      </c>
      <c r="P134" s="13">
        <f>SUMIF(d!$B$26:$B$108,F134,d!$D$26:$D$108)</f>
        <v>0</v>
      </c>
      <c r="T134" s="58"/>
    </row>
    <row r="135" spans="1:20" x14ac:dyDescent="0.25">
      <c r="A135" s="7">
        <v>2</v>
      </c>
      <c r="B135" s="7">
        <v>6</v>
      </c>
      <c r="C135" s="7">
        <v>3</v>
      </c>
      <c r="D135" s="7">
        <v>1</v>
      </c>
      <c r="E135" s="7">
        <v>1</v>
      </c>
      <c r="F135" s="8" t="s">
        <v>517</v>
      </c>
      <c r="G135" s="12">
        <v>4</v>
      </c>
      <c r="H135" s="9" t="s">
        <v>24</v>
      </c>
      <c r="I135" s="9" t="s">
        <v>588</v>
      </c>
      <c r="J135" s="10" t="s">
        <v>25</v>
      </c>
      <c r="K135" s="10" t="s">
        <v>26</v>
      </c>
      <c r="L135" s="9" t="s">
        <v>575</v>
      </c>
      <c r="M135" s="9" t="s">
        <v>576</v>
      </c>
      <c r="N135" s="9" t="s">
        <v>577</v>
      </c>
      <c r="O135" s="13">
        <f>SUMIF(d!$B$26:$B$108,F135,d!$C$26:$C$108)</f>
        <v>0</v>
      </c>
      <c r="P135" s="13">
        <f>SUMIF(d!$B$26:$B$108,F135,d!$D$26:$D$108)</f>
        <v>0</v>
      </c>
      <c r="T135" s="58"/>
    </row>
    <row r="136" spans="1:20" x14ac:dyDescent="0.25">
      <c r="A136" s="7">
        <v>2</v>
      </c>
      <c r="B136" s="7">
        <v>6</v>
      </c>
      <c r="C136" s="7">
        <v>3</v>
      </c>
      <c r="D136" s="7">
        <v>2</v>
      </c>
      <c r="E136" s="7">
        <v>1</v>
      </c>
      <c r="F136" s="8" t="s">
        <v>584</v>
      </c>
      <c r="G136" s="12">
        <v>4</v>
      </c>
      <c r="H136" s="9" t="s">
        <v>24</v>
      </c>
      <c r="I136" s="9" t="s">
        <v>588</v>
      </c>
      <c r="J136" s="10" t="s">
        <v>25</v>
      </c>
      <c r="K136" s="10" t="s">
        <v>26</v>
      </c>
      <c r="L136" s="9" t="s">
        <v>575</v>
      </c>
      <c r="M136" s="9" t="s">
        <v>576</v>
      </c>
      <c r="N136" s="9" t="s">
        <v>577</v>
      </c>
      <c r="O136" s="13">
        <f>SUMIF(d!$B$26:$B$108,F136,d!$C$26:$C$108)</f>
        <v>0</v>
      </c>
      <c r="P136" s="13">
        <f>SUMIF(d!$B$26:$B$108,F136,d!$D$26:$D$108)</f>
        <v>0</v>
      </c>
      <c r="T136" s="58"/>
    </row>
    <row r="137" spans="1:20" x14ac:dyDescent="0.25">
      <c r="A137" s="7">
        <v>2</v>
      </c>
      <c r="B137" s="7">
        <v>6</v>
      </c>
      <c r="C137" s="7">
        <v>4</v>
      </c>
      <c r="D137" s="7">
        <v>1</v>
      </c>
      <c r="E137" s="7">
        <v>1</v>
      </c>
      <c r="F137" s="8" t="s">
        <v>525</v>
      </c>
      <c r="G137" s="12">
        <v>4</v>
      </c>
      <c r="H137" s="9" t="s">
        <v>24</v>
      </c>
      <c r="I137" s="9" t="s">
        <v>588</v>
      </c>
      <c r="J137" s="10" t="s">
        <v>25</v>
      </c>
      <c r="K137" s="10" t="s">
        <v>26</v>
      </c>
      <c r="L137" s="9" t="s">
        <v>575</v>
      </c>
      <c r="M137" s="9" t="s">
        <v>576</v>
      </c>
      <c r="N137" s="9" t="s">
        <v>577</v>
      </c>
      <c r="O137" s="13">
        <f>SUMIF(d!$B$26:$B$108,F137,d!$C$26:$C$108)</f>
        <v>2669933.36</v>
      </c>
      <c r="P137" s="13">
        <f>SUMIF(d!$B$26:$B$108,F137,d!$D$26:$D$108)</f>
        <v>1069933.3599999999</v>
      </c>
      <c r="Q137" s="58"/>
      <c r="T137" s="58"/>
    </row>
    <row r="138" spans="1:20" x14ac:dyDescent="0.25">
      <c r="A138" s="7">
        <v>2</v>
      </c>
      <c r="B138" s="7">
        <v>6</v>
      </c>
      <c r="C138" s="7">
        <v>4</v>
      </c>
      <c r="D138" s="7">
        <v>7</v>
      </c>
      <c r="E138" s="7">
        <v>1</v>
      </c>
      <c r="F138" s="8" t="s">
        <v>532</v>
      </c>
      <c r="G138" s="12">
        <v>4</v>
      </c>
      <c r="H138" s="9" t="s">
        <v>24</v>
      </c>
      <c r="I138" s="9" t="s">
        <v>588</v>
      </c>
      <c r="J138" s="10" t="s">
        <v>25</v>
      </c>
      <c r="K138" s="10" t="s">
        <v>26</v>
      </c>
      <c r="L138" s="9" t="s">
        <v>575</v>
      </c>
      <c r="M138" s="9" t="s">
        <v>576</v>
      </c>
      <c r="N138" s="9" t="s">
        <v>577</v>
      </c>
      <c r="O138" s="13">
        <f>SUMIF(d!$B$26:$B$108,F138,d!$C$26:$C$108)</f>
        <v>0</v>
      </c>
      <c r="P138" s="13">
        <f>SUMIF(d!$B$26:$B$108,F138,d!$D$26:$D$108)</f>
        <v>0</v>
      </c>
      <c r="Q138" s="58"/>
      <c r="T138" s="58"/>
    </row>
    <row r="139" spans="1:20" x14ac:dyDescent="0.25">
      <c r="A139" s="7">
        <v>2</v>
      </c>
      <c r="B139" s="7">
        <v>6</v>
      </c>
      <c r="C139" s="7">
        <v>5</v>
      </c>
      <c r="D139" s="7">
        <v>1</v>
      </c>
      <c r="E139" s="7">
        <v>1</v>
      </c>
      <c r="F139" s="8" t="s">
        <v>583</v>
      </c>
      <c r="G139" s="12">
        <v>5</v>
      </c>
      <c r="H139" s="9" t="s">
        <v>24</v>
      </c>
      <c r="I139" s="9" t="s">
        <v>588</v>
      </c>
      <c r="J139" s="10" t="s">
        <v>25</v>
      </c>
      <c r="K139" s="10" t="s">
        <v>26</v>
      </c>
      <c r="L139" s="9" t="s">
        <v>575</v>
      </c>
      <c r="M139" s="9" t="s">
        <v>576</v>
      </c>
      <c r="N139" s="9" t="s">
        <v>577</v>
      </c>
      <c r="O139" s="13">
        <f>SUMIF(d!$B$26:$B$108,F139,d!$C$26:$C$108)</f>
        <v>0</v>
      </c>
      <c r="P139" s="13">
        <f>SUMIF(d!$B$26:$B$108,F139,d!$D$26:$D$108)</f>
        <v>0</v>
      </c>
      <c r="Q139" s="58"/>
      <c r="T139" s="58"/>
    </row>
    <row r="140" spans="1:20" x14ac:dyDescent="0.25">
      <c r="A140" s="7">
        <v>2</v>
      </c>
      <c r="B140" s="7">
        <v>6</v>
      </c>
      <c r="C140" s="7">
        <v>5</v>
      </c>
      <c r="D140" s="7">
        <v>2</v>
      </c>
      <c r="E140" s="7">
        <v>1</v>
      </c>
      <c r="F140" s="8" t="s">
        <v>549</v>
      </c>
      <c r="G140" s="12">
        <v>4</v>
      </c>
      <c r="H140" s="9" t="s">
        <v>24</v>
      </c>
      <c r="I140" s="9" t="s">
        <v>588</v>
      </c>
      <c r="J140" s="10" t="s">
        <v>25</v>
      </c>
      <c r="K140" s="10" t="s">
        <v>26</v>
      </c>
      <c r="L140" s="9" t="s">
        <v>575</v>
      </c>
      <c r="M140" s="9" t="s">
        <v>576</v>
      </c>
      <c r="N140" s="9" t="s">
        <v>577</v>
      </c>
      <c r="O140" s="13">
        <f>SUMIF(d!$B$26:$B$108,F140,d!$C$26:$C$108)</f>
        <v>0</v>
      </c>
      <c r="P140" s="13">
        <f>SUMIF(d!$B$26:$B$108,F140,d!$D$26:$D$108)</f>
        <v>0</v>
      </c>
      <c r="Q140" s="58"/>
      <c r="T140" s="58"/>
    </row>
    <row r="141" spans="1:20" x14ac:dyDescent="0.25">
      <c r="A141" s="7">
        <v>2</v>
      </c>
      <c r="B141" s="7">
        <v>6</v>
      </c>
      <c r="C141" s="7">
        <v>5</v>
      </c>
      <c r="D141" s="7">
        <v>3</v>
      </c>
      <c r="E141" s="7">
        <v>1</v>
      </c>
      <c r="F141" s="8" t="s">
        <v>571</v>
      </c>
      <c r="G141" s="12">
        <v>5</v>
      </c>
      <c r="H141" s="9" t="s">
        <v>24</v>
      </c>
      <c r="I141" s="9" t="s">
        <v>588</v>
      </c>
      <c r="J141" s="10" t="s">
        <v>25</v>
      </c>
      <c r="K141" s="10" t="s">
        <v>26</v>
      </c>
      <c r="L141" s="9" t="s">
        <v>575</v>
      </c>
      <c r="M141" s="9" t="s">
        <v>576</v>
      </c>
      <c r="N141" s="9" t="s">
        <v>577</v>
      </c>
      <c r="O141" s="13">
        <f>SUMIF(d!$B$26:$B$108,F141,d!$C$26:$C$108)</f>
        <v>0</v>
      </c>
      <c r="P141" s="13">
        <f>SUMIF(d!$B$26:$B$108,F141,d!$D$26:$D$108)</f>
        <v>0</v>
      </c>
      <c r="T141" s="58"/>
    </row>
    <row r="142" spans="1:20" x14ac:dyDescent="0.25">
      <c r="A142" s="7">
        <v>2</v>
      </c>
      <c r="B142" s="7">
        <v>6</v>
      </c>
      <c r="C142" s="7">
        <v>5</v>
      </c>
      <c r="D142" s="7">
        <v>4</v>
      </c>
      <c r="E142" s="7">
        <v>2</v>
      </c>
      <c r="F142" s="8" t="s">
        <v>562</v>
      </c>
      <c r="G142" s="12">
        <v>4</v>
      </c>
      <c r="H142" s="9" t="s">
        <v>24</v>
      </c>
      <c r="I142" s="9" t="s">
        <v>588</v>
      </c>
      <c r="J142" s="10" t="s">
        <v>25</v>
      </c>
      <c r="K142" s="10" t="s">
        <v>26</v>
      </c>
      <c r="L142" s="9" t="s">
        <v>575</v>
      </c>
      <c r="M142" s="9" t="s">
        <v>576</v>
      </c>
      <c r="N142" s="9" t="s">
        <v>577</v>
      </c>
      <c r="O142" s="13">
        <f>SUMIF(d!$B$26:$B$108,F142,d!$C$26:$C$108)</f>
        <v>0</v>
      </c>
      <c r="P142" s="13">
        <f>SUMIF(d!$B$26:$B$108,F142,d!$D$26:$D$108)</f>
        <v>0</v>
      </c>
      <c r="T142" s="58"/>
    </row>
    <row r="143" spans="1:20" x14ac:dyDescent="0.25">
      <c r="A143" s="7">
        <v>2</v>
      </c>
      <c r="B143" s="7">
        <v>6</v>
      </c>
      <c r="C143" s="7">
        <v>5</v>
      </c>
      <c r="D143" s="7">
        <v>5</v>
      </c>
      <c r="E143" s="7">
        <v>1</v>
      </c>
      <c r="F143" s="152" t="s">
        <v>556</v>
      </c>
      <c r="G143" s="12">
        <v>4</v>
      </c>
      <c r="H143" s="9" t="s">
        <v>24</v>
      </c>
      <c r="I143" s="9" t="s">
        <v>588</v>
      </c>
      <c r="J143" s="10" t="s">
        <v>25</v>
      </c>
      <c r="K143" s="10" t="s">
        <v>26</v>
      </c>
      <c r="L143" s="9" t="s">
        <v>575</v>
      </c>
      <c r="M143" s="9" t="s">
        <v>576</v>
      </c>
      <c r="N143" s="9" t="s">
        <v>577</v>
      </c>
      <c r="O143" s="13">
        <f>SUMIF(d!$B$26:$B$108,F143,d!$C$26:$C$108)</f>
        <v>0</v>
      </c>
      <c r="P143" s="13">
        <f>SUMIF(d!$B$26:$B$108,F143,d!$D$26:$D$108)</f>
        <v>0</v>
      </c>
      <c r="T143" s="58"/>
    </row>
    <row r="144" spans="1:20" x14ac:dyDescent="0.25">
      <c r="A144" s="7">
        <v>2</v>
      </c>
      <c r="B144" s="7">
        <v>6</v>
      </c>
      <c r="C144" s="7">
        <v>5</v>
      </c>
      <c r="D144" s="7">
        <v>6</v>
      </c>
      <c r="E144" s="7">
        <v>1</v>
      </c>
      <c r="F144" s="152" t="s">
        <v>550</v>
      </c>
      <c r="G144" s="12">
        <v>4</v>
      </c>
      <c r="H144" s="9" t="s">
        <v>24</v>
      </c>
      <c r="I144" s="9" t="s">
        <v>588</v>
      </c>
      <c r="J144" s="10" t="s">
        <v>25</v>
      </c>
      <c r="K144" s="10" t="s">
        <v>26</v>
      </c>
      <c r="L144" s="9" t="s">
        <v>575</v>
      </c>
      <c r="M144" s="9" t="s">
        <v>576</v>
      </c>
      <c r="N144" s="9" t="s">
        <v>577</v>
      </c>
      <c r="O144" s="13">
        <f>SUMIF(d!$B$26:$B$108,F144,d!$C$26:$C$108)</f>
        <v>214718.27</v>
      </c>
      <c r="P144" s="13">
        <f>SUMIF(d!$B$26:$B$108,F144,d!$D$26:$D$108)</f>
        <v>214718.27</v>
      </c>
      <c r="T144" s="58"/>
    </row>
    <row r="145" spans="1:20" x14ac:dyDescent="0.25">
      <c r="A145" s="7">
        <v>2</v>
      </c>
      <c r="B145" s="7">
        <v>6</v>
      </c>
      <c r="C145" s="7">
        <v>5</v>
      </c>
      <c r="D145" s="7">
        <v>7</v>
      </c>
      <c r="E145" s="7">
        <v>1</v>
      </c>
      <c r="F145" s="152" t="s">
        <v>551</v>
      </c>
      <c r="G145" s="12">
        <v>5</v>
      </c>
      <c r="H145" s="9" t="s">
        <v>24</v>
      </c>
      <c r="I145" s="9" t="s">
        <v>588</v>
      </c>
      <c r="J145" s="10" t="s">
        <v>25</v>
      </c>
      <c r="K145" s="10" t="s">
        <v>26</v>
      </c>
      <c r="L145" s="9" t="s">
        <v>575</v>
      </c>
      <c r="M145" s="9" t="s">
        <v>576</v>
      </c>
      <c r="N145" s="9" t="s">
        <v>577</v>
      </c>
      <c r="O145" s="13">
        <f>SUMIF(d!$B$26:$B$108,F145,d!$C$26:$C$108)</f>
        <v>0</v>
      </c>
      <c r="P145" s="13">
        <f>SUMIF(d!$B$26:$B$108,F145,d!$D$26:$D$108)</f>
        <v>0</v>
      </c>
      <c r="T145" s="58"/>
    </row>
    <row r="146" spans="1:20" x14ac:dyDescent="0.25">
      <c r="A146" s="7">
        <v>2</v>
      </c>
      <c r="B146" s="7">
        <v>6</v>
      </c>
      <c r="C146" s="7">
        <v>5</v>
      </c>
      <c r="D146" s="7">
        <v>8</v>
      </c>
      <c r="E146" s="7">
        <v>1</v>
      </c>
      <c r="F146" s="152" t="s">
        <v>522</v>
      </c>
      <c r="G146" s="12">
        <v>4</v>
      </c>
      <c r="H146" s="9" t="s">
        <v>24</v>
      </c>
      <c r="I146" s="9" t="s">
        <v>588</v>
      </c>
      <c r="J146" s="10" t="s">
        <v>25</v>
      </c>
      <c r="K146" s="10" t="s">
        <v>26</v>
      </c>
      <c r="L146" s="9" t="s">
        <v>575</v>
      </c>
      <c r="M146" s="9" t="s">
        <v>576</v>
      </c>
      <c r="N146" s="9" t="s">
        <v>577</v>
      </c>
      <c r="O146" s="13">
        <f>SUMIF(d!$B$26:$B$108,F146,d!$C$26:$C$108)</f>
        <v>0</v>
      </c>
      <c r="P146" s="13">
        <f>SUMIF(d!$B$26:$B$108,F146,d!$D$26:$D$108)</f>
        <v>0</v>
      </c>
      <c r="T146" s="58"/>
    </row>
    <row r="147" spans="1:20" x14ac:dyDescent="0.25">
      <c r="A147" s="7">
        <v>2</v>
      </c>
      <c r="B147" s="7">
        <v>6</v>
      </c>
      <c r="C147" s="7">
        <v>6</v>
      </c>
      <c r="D147" s="7">
        <v>2</v>
      </c>
      <c r="E147" s="7">
        <v>1</v>
      </c>
      <c r="F147" s="152" t="s">
        <v>343</v>
      </c>
      <c r="G147" s="12">
        <v>4</v>
      </c>
      <c r="H147" s="9" t="s">
        <v>24</v>
      </c>
      <c r="I147" s="9" t="s">
        <v>588</v>
      </c>
      <c r="J147" s="10" t="s">
        <v>25</v>
      </c>
      <c r="K147" s="10" t="s">
        <v>26</v>
      </c>
      <c r="L147" s="9" t="s">
        <v>575</v>
      </c>
      <c r="M147" s="9" t="s">
        <v>576</v>
      </c>
      <c r="N147" s="9" t="s">
        <v>577</v>
      </c>
      <c r="O147" s="13">
        <f>SUMIF(d!$B$26:$B$108,F147,d!$C$26:$C$108)</f>
        <v>0</v>
      </c>
      <c r="P147" s="13">
        <f>SUMIF(d!$B$26:$B$108,F147,d!$D$26:$D$108)</f>
        <v>0</v>
      </c>
      <c r="T147" s="58"/>
    </row>
    <row r="148" spans="1:20" x14ac:dyDescent="0.25">
      <c r="A148" s="7">
        <v>2</v>
      </c>
      <c r="B148" s="7">
        <v>6</v>
      </c>
      <c r="C148" s="7">
        <v>7</v>
      </c>
      <c r="D148" s="7">
        <v>4</v>
      </c>
      <c r="E148" s="7">
        <v>1</v>
      </c>
      <c r="F148" s="8" t="s">
        <v>435</v>
      </c>
      <c r="G148" s="12">
        <v>4</v>
      </c>
      <c r="H148" s="9" t="s">
        <v>24</v>
      </c>
      <c r="I148" s="9" t="s">
        <v>588</v>
      </c>
      <c r="J148" s="10" t="s">
        <v>25</v>
      </c>
      <c r="K148" s="10" t="s">
        <v>26</v>
      </c>
      <c r="L148" s="9" t="s">
        <v>575</v>
      </c>
      <c r="M148" s="9" t="s">
        <v>576</v>
      </c>
      <c r="N148" s="9" t="s">
        <v>577</v>
      </c>
      <c r="O148" s="13">
        <f>SUMIF(d!$B$26:$B$108,F148,d!$C$26:$C$108)</f>
        <v>0</v>
      </c>
      <c r="P148" s="13">
        <f>SUMIF(d!$B$26:$B$108,F148,d!$D$26:$D$108)</f>
        <v>0</v>
      </c>
      <c r="Q148" s="58"/>
      <c r="T148" s="58"/>
    </row>
    <row r="149" spans="1:20" x14ac:dyDescent="0.25">
      <c r="A149" s="7">
        <v>2</v>
      </c>
      <c r="B149" s="7">
        <v>6</v>
      </c>
      <c r="C149" s="7">
        <v>8</v>
      </c>
      <c r="D149" s="7">
        <v>3</v>
      </c>
      <c r="E149" s="7">
        <v>1</v>
      </c>
      <c r="F149" s="8" t="s">
        <v>569</v>
      </c>
      <c r="G149" s="12">
        <v>4</v>
      </c>
      <c r="H149" s="9" t="s">
        <v>24</v>
      </c>
      <c r="I149" s="9" t="s">
        <v>588</v>
      </c>
      <c r="J149" s="10" t="s">
        <v>25</v>
      </c>
      <c r="K149" s="10" t="s">
        <v>26</v>
      </c>
      <c r="L149" s="9" t="s">
        <v>575</v>
      </c>
      <c r="M149" s="9" t="s">
        <v>576</v>
      </c>
      <c r="N149" s="9" t="s">
        <v>577</v>
      </c>
      <c r="O149" s="13">
        <f>SUMIF(d!$B$26:$B$108,F149,d!$C$26:$C$108)</f>
        <v>0</v>
      </c>
      <c r="P149" s="13">
        <f>SUMIF(d!$B$26:$B$108,F149,d!$D$26:$D$108)</f>
        <v>0</v>
      </c>
      <c r="Q149" s="58"/>
      <c r="T149" s="58"/>
    </row>
    <row r="150" spans="1:20" x14ac:dyDescent="0.25">
      <c r="A150" s="7">
        <v>2</v>
      </c>
      <c r="B150" s="7">
        <v>6</v>
      </c>
      <c r="C150" s="7">
        <v>9</v>
      </c>
      <c r="D150" s="7">
        <v>2</v>
      </c>
      <c r="E150" s="7">
        <v>1</v>
      </c>
      <c r="F150" s="8" t="s">
        <v>552</v>
      </c>
      <c r="G150" s="12">
        <v>4</v>
      </c>
      <c r="H150" s="9" t="s">
        <v>24</v>
      </c>
      <c r="I150" s="9" t="s">
        <v>588</v>
      </c>
      <c r="J150" s="10" t="s">
        <v>25</v>
      </c>
      <c r="K150" s="10" t="s">
        <v>26</v>
      </c>
      <c r="L150" s="9" t="s">
        <v>575</v>
      </c>
      <c r="M150" s="9" t="s">
        <v>576</v>
      </c>
      <c r="N150" s="9" t="s">
        <v>577</v>
      </c>
      <c r="O150" s="13">
        <f>SUMIF(d!$B$26:$B$108,F150,d!$C$26:$C$108)</f>
        <v>0</v>
      </c>
      <c r="P150" s="13">
        <f>SUMIF(d!$B$26:$B$108,F150,d!$D$26:$D$108)</f>
        <v>0</v>
      </c>
      <c r="Q150" s="58"/>
      <c r="T150" s="58"/>
    </row>
    <row r="151" spans="1:20" x14ac:dyDescent="0.25">
      <c r="A151" s="7">
        <v>2</v>
      </c>
      <c r="B151" s="7">
        <v>7</v>
      </c>
      <c r="C151" s="7">
        <v>2</v>
      </c>
      <c r="D151" s="7">
        <v>1</v>
      </c>
      <c r="E151" s="7">
        <v>1</v>
      </c>
      <c r="F151" s="8" t="s">
        <v>529</v>
      </c>
      <c r="G151" s="12">
        <v>4</v>
      </c>
      <c r="H151" s="9" t="s">
        <v>24</v>
      </c>
      <c r="I151" s="9" t="s">
        <v>588</v>
      </c>
      <c r="J151" s="10" t="s">
        <v>25</v>
      </c>
      <c r="K151" s="10" t="s">
        <v>26</v>
      </c>
      <c r="L151" s="9" t="s">
        <v>575</v>
      </c>
      <c r="M151" s="9" t="s">
        <v>576</v>
      </c>
      <c r="N151" s="9" t="s">
        <v>577</v>
      </c>
      <c r="O151" s="13">
        <f>SUMIF(d!$B$26:$B$108,F151,d!$C$26:$C$108)</f>
        <v>8474.58</v>
      </c>
      <c r="P151" s="13">
        <f>SUMIF(d!$B$26:$B$108,F151,d!$D$26:$D$108)</f>
        <v>8474.58</v>
      </c>
      <c r="Q151" s="58"/>
      <c r="T151" s="58"/>
    </row>
    <row r="152" spans="1:20" x14ac:dyDescent="0.25">
      <c r="A152" s="7">
        <v>2</v>
      </c>
      <c r="B152" s="7">
        <v>7</v>
      </c>
      <c r="C152" s="7">
        <v>1</v>
      </c>
      <c r="D152" s="7">
        <v>2</v>
      </c>
      <c r="E152" s="7">
        <v>1</v>
      </c>
      <c r="F152" s="8" t="s">
        <v>528</v>
      </c>
      <c r="G152" s="12">
        <v>4</v>
      </c>
      <c r="H152" s="9" t="s">
        <v>24</v>
      </c>
      <c r="I152" s="9" t="s">
        <v>588</v>
      </c>
      <c r="J152" s="10" t="s">
        <v>25</v>
      </c>
      <c r="K152" s="10" t="s">
        <v>26</v>
      </c>
      <c r="L152" s="9" t="s">
        <v>575</v>
      </c>
      <c r="M152" s="9" t="s">
        <v>576</v>
      </c>
      <c r="N152" s="9" t="s">
        <v>577</v>
      </c>
      <c r="O152" s="13">
        <f>SUMIF(d!$B$26:$B$108,F152,d!$C$26:$C$108)</f>
        <v>0</v>
      </c>
      <c r="P152" s="13">
        <f>SUMIF(d!$B$26:$B$108,F152,d!$D$26:$D$108)</f>
        <v>0</v>
      </c>
      <c r="Q152" s="58"/>
      <c r="T152" s="58"/>
    </row>
    <row r="153" spans="1:20" x14ac:dyDescent="0.25">
      <c r="A153" s="201"/>
      <c r="B153" s="201"/>
      <c r="C153" s="201"/>
      <c r="D153" s="201"/>
      <c r="E153" s="201"/>
      <c r="F153" s="201"/>
      <c r="G153" s="201"/>
      <c r="H153" s="202"/>
      <c r="I153" s="202"/>
      <c r="J153" s="203"/>
      <c r="K153" s="203"/>
      <c r="L153" s="203"/>
      <c r="M153" s="203"/>
      <c r="N153" s="203"/>
      <c r="O153" s="204">
        <f>SUM(O154:O156)</f>
        <v>2147147.4099999666</v>
      </c>
      <c r="P153" s="204">
        <f>SUM(P154)</f>
        <v>0</v>
      </c>
      <c r="T153" s="58"/>
    </row>
    <row r="154" spans="1:20" x14ac:dyDescent="0.25">
      <c r="A154" s="7">
        <v>2</v>
      </c>
      <c r="B154" s="7">
        <v>9</v>
      </c>
      <c r="C154" s="7">
        <v>3</v>
      </c>
      <c r="D154" s="7">
        <v>1</v>
      </c>
      <c r="E154" s="7">
        <v>1</v>
      </c>
      <c r="F154" t="s">
        <v>487</v>
      </c>
      <c r="G154" s="12">
        <v>4</v>
      </c>
      <c r="H154" s="9" t="s">
        <v>24</v>
      </c>
      <c r="I154" s="9" t="s">
        <v>588</v>
      </c>
      <c r="J154" s="10" t="s">
        <v>25</v>
      </c>
      <c r="K154" s="10" t="s">
        <v>26</v>
      </c>
      <c r="L154" s="9" t="s">
        <v>575</v>
      </c>
      <c r="M154" s="9" t="s">
        <v>576</v>
      </c>
      <c r="N154" s="9" t="s">
        <v>577</v>
      </c>
      <c r="O154" s="13">
        <f>SUMIF(d!$B$26:$B$108,F154,d!$C$26:$C$108)</f>
        <v>0</v>
      </c>
      <c r="P154" s="13">
        <f>SUMIF(d!$B$26:$B$108,F154,d!$D$26:$D$108)</f>
        <v>0</v>
      </c>
      <c r="T154" s="58"/>
    </row>
    <row r="155" spans="1:20" x14ac:dyDescent="0.25">
      <c r="A155" s="75">
        <v>7</v>
      </c>
      <c r="B155" s="75">
        <v>4</v>
      </c>
      <c r="C155" s="75">
        <v>1</v>
      </c>
      <c r="D155" s="7"/>
      <c r="E155" s="7"/>
      <c r="F155" s="8" t="s">
        <v>402</v>
      </c>
      <c r="G155" s="12"/>
      <c r="H155" s="9"/>
      <c r="I155" s="9"/>
      <c r="J155" s="10"/>
      <c r="K155" s="10"/>
      <c r="L155" s="9"/>
      <c r="M155" s="11"/>
      <c r="N155" s="9"/>
      <c r="O155" s="13">
        <f>SUMIF(VARIACION!$D$14,"&gt;=0",VARIACION!$D$14)</f>
        <v>2147147.4099999666</v>
      </c>
      <c r="P155" s="13">
        <f>SUMIF(d!$B$26:$B$108,F155,d!$D$26:$D$108)</f>
        <v>0</v>
      </c>
    </row>
    <row r="156" spans="1:20" x14ac:dyDescent="0.25">
      <c r="A156" s="75">
        <v>8</v>
      </c>
      <c r="B156" s="75">
        <v>7</v>
      </c>
      <c r="C156" s="75">
        <v>1</v>
      </c>
      <c r="D156" s="7"/>
      <c r="E156" s="7"/>
      <c r="F156" s="8" t="s">
        <v>496</v>
      </c>
      <c r="G156" s="12"/>
      <c r="H156" s="9"/>
      <c r="I156" s="9"/>
      <c r="J156" s="10"/>
      <c r="K156" s="10"/>
      <c r="L156" s="9"/>
      <c r="M156" s="11"/>
      <c r="N156" s="9"/>
      <c r="O156" s="13">
        <f>-SUMIF(VARIACION!D28,"&lt;=0",VARIACION!D28)</f>
        <v>0</v>
      </c>
      <c r="P156" s="13">
        <f>SUMIF(d!$B$26:$B$108,F156,d!$D$26:$D$108)</f>
        <v>0</v>
      </c>
    </row>
    <row r="157" spans="1:20" ht="15.75" thickBot="1" x14ac:dyDescent="0.3">
      <c r="G157" s="74"/>
      <c r="H157" s="74"/>
      <c r="I157" s="74"/>
      <c r="J157" s="74"/>
      <c r="K157" s="74"/>
      <c r="L157" s="198"/>
      <c r="M157" s="74"/>
      <c r="N157" s="74"/>
      <c r="O157" s="74"/>
      <c r="P157" s="74"/>
    </row>
    <row r="158" spans="1:20" ht="18" customHeight="1" thickBot="1" x14ac:dyDescent="0.3">
      <c r="F158" s="243" t="s">
        <v>29</v>
      </c>
      <c r="G158" s="244"/>
      <c r="H158" s="244"/>
      <c r="I158" s="244"/>
      <c r="J158" s="244"/>
      <c r="K158" s="244"/>
      <c r="L158" s="245"/>
      <c r="M158" s="244"/>
      <c r="N158" s="244"/>
      <c r="O158" s="246">
        <f>+O128+O124+O87+O42+O17+O153</f>
        <v>34980974.509999968</v>
      </c>
      <c r="P158" s="246">
        <f>+P128+P124+P87+P42+P17+P155+P156+P153</f>
        <v>30205313.850000001</v>
      </c>
      <c r="S158" s="58"/>
    </row>
    <row r="160" spans="1:20" x14ac:dyDescent="0.25">
      <c r="O160" s="76">
        <f>O158-P158</f>
        <v>4775660.6599999666</v>
      </c>
      <c r="P160" s="76">
        <f>P158-d!D24</f>
        <v>0</v>
      </c>
    </row>
    <row r="161" spans="15:16" x14ac:dyDescent="0.25">
      <c r="O161" s="58"/>
    </row>
    <row r="162" spans="15:16" x14ac:dyDescent="0.25">
      <c r="O162" s="58"/>
      <c r="P162" s="88"/>
    </row>
    <row r="163" spans="15:16" x14ac:dyDescent="0.25">
      <c r="O163" s="58"/>
      <c r="P163" s="88"/>
    </row>
    <row r="164" spans="15:16" x14ac:dyDescent="0.25">
      <c r="P164" s="88"/>
    </row>
    <row r="165" spans="15:16" x14ac:dyDescent="0.25">
      <c r="O165" s="58"/>
    </row>
    <row r="166" spans="15:16" x14ac:dyDescent="0.25">
      <c r="O166" s="58"/>
    </row>
    <row r="202" spans="18:18" x14ac:dyDescent="0.25">
      <c r="R202" s="161"/>
    </row>
    <row r="203" spans="18:18" x14ac:dyDescent="0.25">
      <c r="R203" s="161"/>
    </row>
    <row r="204" spans="18:18" x14ac:dyDescent="0.25">
      <c r="R204" s="161"/>
    </row>
    <row r="205" spans="18:18" x14ac:dyDescent="0.25">
      <c r="R205" s="161"/>
    </row>
    <row r="206" spans="18:18" x14ac:dyDescent="0.25">
      <c r="R206" s="161"/>
    </row>
    <row r="207" spans="18:18" x14ac:dyDescent="0.25">
      <c r="R207" s="161"/>
    </row>
    <row r="208" spans="18:18" x14ac:dyDescent="0.25">
      <c r="R208" s="161"/>
    </row>
    <row r="209" spans="18:18" x14ac:dyDescent="0.25">
      <c r="R209" s="161"/>
    </row>
  </sheetData>
  <mergeCells count="25">
    <mergeCell ref="A15:E15"/>
    <mergeCell ref="F11:F14"/>
    <mergeCell ref="G7:O7"/>
    <mergeCell ref="L11:L14"/>
    <mergeCell ref="M11:M14"/>
    <mergeCell ref="G11:G14"/>
    <mergeCell ref="C13:C14"/>
    <mergeCell ref="H11:H14"/>
    <mergeCell ref="A13:A14"/>
    <mergeCell ref="B13:B14"/>
    <mergeCell ref="P11:P14"/>
    <mergeCell ref="D13:D14"/>
    <mergeCell ref="E13:E14"/>
    <mergeCell ref="D7:E7"/>
    <mergeCell ref="F6:O6"/>
    <mergeCell ref="N11:N14"/>
    <mergeCell ref="O11:O14"/>
    <mergeCell ref="A1:O1"/>
    <mergeCell ref="A2:O2"/>
    <mergeCell ref="A3:O3"/>
    <mergeCell ref="I11:I14"/>
    <mergeCell ref="J11:J14"/>
    <mergeCell ref="K11:K14"/>
    <mergeCell ref="G8:O8"/>
    <mergeCell ref="A11:E12"/>
  </mergeCells>
  <phoneticPr fontId="25" type="noConversion"/>
  <conditionalFormatting sqref="F33 F18:F31">
    <cfRule type="duplicateValues" dxfId="16" priority="23" stopIfTrue="1"/>
  </conditionalFormatting>
  <conditionalFormatting sqref="F34">
    <cfRule type="duplicateValues" dxfId="15" priority="11" stopIfTrue="1"/>
    <cfRule type="duplicateValues" dxfId="14" priority="12" stopIfTrue="1"/>
  </conditionalFormatting>
  <conditionalFormatting sqref="F38">
    <cfRule type="duplicateValues" dxfId="13" priority="9" stopIfTrue="1"/>
    <cfRule type="duplicateValues" dxfId="12" priority="10" stopIfTrue="1"/>
  </conditionalFormatting>
  <conditionalFormatting sqref="F52">
    <cfRule type="duplicateValues" dxfId="11" priority="5" stopIfTrue="1"/>
    <cfRule type="duplicateValues" dxfId="10" priority="6" stopIfTrue="1"/>
  </conditionalFormatting>
  <conditionalFormatting sqref="F69">
    <cfRule type="duplicateValues" dxfId="9" priority="3" stopIfTrue="1"/>
    <cfRule type="duplicateValues" dxfId="8" priority="4" stopIfTrue="1"/>
  </conditionalFormatting>
  <conditionalFormatting sqref="F77">
    <cfRule type="duplicateValues" dxfId="7" priority="1" stopIfTrue="1"/>
    <cfRule type="duplicateValues" dxfId="6" priority="2" stopIfTrue="1"/>
  </conditionalFormatting>
  <conditionalFormatting sqref="F110:F113">
    <cfRule type="duplicateValues" dxfId="5" priority="15" stopIfTrue="1"/>
    <cfRule type="duplicateValues" dxfId="4" priority="16" stopIfTrue="1"/>
  </conditionalFormatting>
  <conditionalFormatting sqref="F119:F120">
    <cfRule type="duplicateValues" dxfId="3" priority="7" stopIfTrue="1"/>
    <cfRule type="duplicateValues" dxfId="2" priority="8" stopIfTrue="1"/>
  </conditionalFormatting>
  <conditionalFormatting sqref="F143:F147">
    <cfRule type="duplicateValues" dxfId="1" priority="17" stopIfTrue="1"/>
    <cfRule type="duplicateValues" dxfId="0" priority="18" stopIfTrue="1"/>
  </conditionalFormatting>
  <dataValidations count="7">
    <dataValidation type="list" allowBlank="1" showInputMessage="1" showErrorMessage="1" sqref="F143:F147" xr:uid="{AE31F226-E90D-4224-BA2C-77BA9AC5B572}">
      <formula1>$G$7:$G$96</formula1>
    </dataValidation>
    <dataValidation type="list" allowBlank="1" showInputMessage="1" showErrorMessage="1" sqref="F110:F113" xr:uid="{58BA576B-0BF6-4FE3-963C-11AB07C5614A}">
      <formula1>$G$7:$G$215</formula1>
    </dataValidation>
    <dataValidation type="list" allowBlank="1" showInputMessage="1" showErrorMessage="1" sqref="F34 F119:F120 F38" xr:uid="{A85B515B-8543-49EE-82BD-151434687708}">
      <formula1>$G$7:$G$214</formula1>
    </dataValidation>
    <dataValidation type="list" allowBlank="1" showInputMessage="1" showErrorMessage="1" sqref="F33 F18:F31" xr:uid="{C06C07DD-5B29-4DD9-BE97-35C0A36ACD53}">
      <formula1>$H$4:$H$181</formula1>
    </dataValidation>
    <dataValidation type="list" allowBlank="1" showInputMessage="1" showErrorMessage="1" sqref="F52" xr:uid="{97ABD804-1A0E-4E10-A33F-3F982049326A}">
      <formula1>$G$7:$G$213</formula1>
    </dataValidation>
    <dataValidation type="list" allowBlank="1" showInputMessage="1" showErrorMessage="1" sqref="F69" xr:uid="{07F764A1-2B1A-4213-B90E-F1B2CCD7E675}">
      <formula1>$G$7:$G$212</formula1>
    </dataValidation>
    <dataValidation type="list" allowBlank="1" showInputMessage="1" showErrorMessage="1" sqref="F77" xr:uid="{F3F0BBBF-DB10-4CB6-8232-E3CCCC4B5144}">
      <formula1>$G$7:$G$211</formula1>
    </dataValidation>
  </dataValidations>
  <printOptions horizontalCentered="1"/>
  <pageMargins left="0.17" right="0.17" top="0.55118110236220474" bottom="0.85" header="0.31496062992125984" footer="0.31496062992125984"/>
  <pageSetup scale="61" orientation="landscape" r:id="rId1"/>
  <rowBreaks count="2" manualBreakCount="2">
    <brk id="52" max="16383" man="1"/>
    <brk id="103" max="15" man="1"/>
  </rowBreaks>
  <ignoredErrors>
    <ignoredError sqref="K18 K36 K19:K35 K37:K41 N45:N154 L129:L152 N18:N44 M129:M152 M125:M127 M88:M123 M18:M87 M124 M128 M153:M154 L18:L77 K43:K75 J18:J136 H18:H84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6BAEA-8DE1-4B0D-B807-979FC5D9C8C8}">
  <dimension ref="A1:L38"/>
  <sheetViews>
    <sheetView topLeftCell="A7" zoomScaleNormal="100" zoomScaleSheetLayoutView="80" workbookViewId="0">
      <selection activeCell="D28" sqref="D28"/>
    </sheetView>
  </sheetViews>
  <sheetFormatPr baseColWidth="10" defaultRowHeight="12.75" x14ac:dyDescent="0.2"/>
  <cols>
    <col min="1" max="1" width="5.85546875" style="66" customWidth="1"/>
    <col min="2" max="2" width="44.7109375" style="63" customWidth="1"/>
    <col min="3" max="3" width="17.140625" style="63" customWidth="1"/>
    <col min="4" max="4" width="20.140625" style="64" customWidth="1"/>
    <col min="5" max="5" width="14.28515625" style="63" hidden="1" customWidth="1"/>
    <col min="6" max="6" width="18.85546875" style="64" hidden="1" customWidth="1"/>
    <col min="7" max="7" width="17.5703125" style="63" hidden="1" customWidth="1"/>
    <col min="8" max="8" width="20.28515625" style="64" hidden="1" customWidth="1"/>
    <col min="9" max="9" width="14.140625" style="64" hidden="1" customWidth="1"/>
    <col min="10" max="10" width="13.85546875" style="63" hidden="1" customWidth="1"/>
    <col min="11" max="11" width="13" style="63" hidden="1" customWidth="1"/>
    <col min="12" max="12" width="15" style="63" hidden="1" customWidth="1"/>
    <col min="13" max="16384" width="11.42578125" style="63"/>
  </cols>
  <sheetData>
    <row r="1" spans="1:9" ht="20.25" x14ac:dyDescent="0.3">
      <c r="A1" s="278" t="s">
        <v>62</v>
      </c>
      <c r="B1" s="278"/>
      <c r="C1" s="278"/>
      <c r="D1" s="278"/>
    </row>
    <row r="2" spans="1:9" ht="15.75" x14ac:dyDescent="0.25">
      <c r="A2" s="279" t="s">
        <v>63</v>
      </c>
      <c r="B2" s="279"/>
      <c r="C2" s="279"/>
      <c r="D2" s="279"/>
      <c r="F2" s="64">
        <f>7468129.94-4006.8</f>
        <v>7464123.1400000006</v>
      </c>
    </row>
    <row r="3" spans="1:9" ht="15.75" x14ac:dyDescent="0.25">
      <c r="A3" s="279" t="str">
        <f>d!B4</f>
        <v>MAYO, 2025</v>
      </c>
      <c r="B3" s="279"/>
      <c r="C3" s="279"/>
      <c r="D3" s="279"/>
    </row>
    <row r="4" spans="1:9" ht="15.75" x14ac:dyDescent="0.25">
      <c r="A4" s="65"/>
      <c r="B4" s="65"/>
      <c r="C4" s="65"/>
      <c r="D4" s="65"/>
    </row>
    <row r="5" spans="1:9" ht="15.75" x14ac:dyDescent="0.25">
      <c r="A5" s="65"/>
      <c r="B5" s="65"/>
      <c r="C5" s="65"/>
      <c r="D5" s="134" t="s">
        <v>429</v>
      </c>
    </row>
    <row r="6" spans="1:9" x14ac:dyDescent="0.2">
      <c r="F6" s="64">
        <f>+'[1]FORM. DEL INGRESO'!H22</f>
        <v>9977549.8100000024</v>
      </c>
    </row>
    <row r="7" spans="1:9" s="67" customFormat="1" ht="15.75" x14ac:dyDescent="0.25">
      <c r="A7" s="65"/>
      <c r="B7" s="280" t="s">
        <v>64</v>
      </c>
      <c r="C7" s="280"/>
      <c r="D7" s="280"/>
      <c r="F7" s="68"/>
      <c r="H7" s="68"/>
      <c r="I7" s="68"/>
    </row>
    <row r="8" spans="1:9" s="67" customFormat="1" ht="15.75" x14ac:dyDescent="0.25">
      <c r="A8" s="65"/>
      <c r="D8" s="68"/>
      <c r="F8" s="68"/>
      <c r="H8" s="68"/>
      <c r="I8" s="68"/>
    </row>
    <row r="9" spans="1:9" s="67" customFormat="1" ht="24.95" customHeight="1" x14ac:dyDescent="0.25">
      <c r="A9" s="65"/>
      <c r="B9" s="85" t="s">
        <v>65</v>
      </c>
      <c r="C9" s="85"/>
      <c r="D9" s="87">
        <f>+d!C14</f>
        <v>336546611.24000001</v>
      </c>
      <c r="E9" s="68"/>
      <c r="F9" s="70">
        <v>55000</v>
      </c>
      <c r="G9" s="67" t="s">
        <v>83</v>
      </c>
      <c r="H9" s="68"/>
      <c r="I9" s="68"/>
    </row>
    <row r="10" spans="1:9" s="67" customFormat="1" ht="24.95" customHeight="1" x14ac:dyDescent="0.25">
      <c r="A10" s="65" t="s">
        <v>66</v>
      </c>
      <c r="B10" s="69" t="s">
        <v>67</v>
      </c>
      <c r="C10" s="69"/>
      <c r="D10" s="70">
        <f>+d!C22</f>
        <v>32352461.259999998</v>
      </c>
      <c r="E10" s="68"/>
      <c r="F10" s="70"/>
      <c r="H10" s="68"/>
      <c r="I10" s="68"/>
    </row>
    <row r="11" spans="1:9" s="67" customFormat="1" ht="24.95" customHeight="1" x14ac:dyDescent="0.25">
      <c r="A11" s="65" t="s">
        <v>68</v>
      </c>
      <c r="B11" s="69" t="s">
        <v>69</v>
      </c>
      <c r="C11" s="69"/>
      <c r="D11" s="71">
        <f>+D9+D10</f>
        <v>368899072.5</v>
      </c>
      <c r="F11" s="70">
        <v>453000</v>
      </c>
      <c r="G11" t="s">
        <v>84</v>
      </c>
      <c r="H11" s="68"/>
      <c r="I11" s="68"/>
    </row>
    <row r="12" spans="1:9" s="67" customFormat="1" ht="24.95" customHeight="1" x14ac:dyDescent="0.25">
      <c r="A12" s="65" t="s">
        <v>70</v>
      </c>
      <c r="B12" s="69" t="s">
        <v>71</v>
      </c>
      <c r="C12" s="69"/>
      <c r="D12" s="70">
        <f>D11-D13</f>
        <v>30205313.850000024</v>
      </c>
      <c r="E12" s="68"/>
      <c r="F12" s="70">
        <f>6472.82+1050084.04</f>
        <v>1056556.8600000001</v>
      </c>
      <c r="G12" s="67" t="s">
        <v>85</v>
      </c>
      <c r="H12" s="68"/>
      <c r="I12" s="68"/>
    </row>
    <row r="13" spans="1:9" s="67" customFormat="1" ht="24.95" customHeight="1" x14ac:dyDescent="0.25">
      <c r="A13" s="65" t="s">
        <v>68</v>
      </c>
      <c r="B13" s="85" t="s">
        <v>72</v>
      </c>
      <c r="C13" s="85"/>
      <c r="D13" s="86">
        <f>+d!C13</f>
        <v>338693758.64999998</v>
      </c>
      <c r="F13" s="89">
        <f>SUM(F9:F12)</f>
        <v>1564556.86</v>
      </c>
      <c r="H13" s="68"/>
      <c r="I13" s="68"/>
    </row>
    <row r="14" spans="1:9" s="67" customFormat="1" ht="33" customHeight="1" thickBot="1" x14ac:dyDescent="0.3">
      <c r="A14" s="65"/>
      <c r="B14" s="149" t="s">
        <v>488</v>
      </c>
      <c r="C14" s="150" t="str">
        <f>IF(D14&gt;0,"(AUMENTO)","(DISMINUCION)")</f>
        <v>(AUMENTO)</v>
      </c>
      <c r="D14" s="72">
        <f>D13-D9</f>
        <v>2147147.4099999666</v>
      </c>
      <c r="F14" s="68">
        <f>+F13-D9</f>
        <v>-334982054.38</v>
      </c>
      <c r="H14" s="68"/>
      <c r="I14" s="68"/>
    </row>
    <row r="15" spans="1:9" ht="13.5" thickTop="1" x14ac:dyDescent="0.2"/>
    <row r="16" spans="1:9" x14ac:dyDescent="0.2">
      <c r="E16" s="64"/>
      <c r="F16" s="90">
        <f>+D13-F13</f>
        <v>337129201.78999996</v>
      </c>
    </row>
    <row r="17" spans="1:12" x14ac:dyDescent="0.2">
      <c r="E17" s="64"/>
    </row>
    <row r="18" spans="1:12" x14ac:dyDescent="0.2">
      <c r="E18" s="64"/>
    </row>
    <row r="19" spans="1:12" x14ac:dyDescent="0.2">
      <c r="E19" s="64"/>
    </row>
    <row r="21" spans="1:12" s="67" customFormat="1" ht="15.75" x14ac:dyDescent="0.25">
      <c r="A21" s="65"/>
      <c r="B21" s="280" t="s">
        <v>73</v>
      </c>
      <c r="C21" s="280"/>
      <c r="D21" s="280"/>
      <c r="F21" s="68"/>
      <c r="H21" s="68"/>
      <c r="I21" s="68"/>
      <c r="K21" s="68"/>
    </row>
    <row r="22" spans="1:12" s="67" customFormat="1" ht="15.75" x14ac:dyDescent="0.25">
      <c r="A22" s="65"/>
      <c r="D22" s="68"/>
      <c r="F22" s="68">
        <f>+'[1]FORM. GASTO (1)'!P29</f>
        <v>5223.6300000001211</v>
      </c>
      <c r="H22" s="68"/>
      <c r="I22" s="68"/>
      <c r="K22" s="68"/>
    </row>
    <row r="23" spans="1:12" s="67" customFormat="1" ht="24.95" customHeight="1" x14ac:dyDescent="0.25">
      <c r="A23" s="65"/>
      <c r="B23" s="85" t="s">
        <v>65</v>
      </c>
      <c r="C23" s="85"/>
      <c r="D23" s="87">
        <f>+d!C17</f>
        <v>38658446.240000002</v>
      </c>
      <c r="F23" s="68"/>
      <c r="H23" s="64"/>
      <c r="I23" s="64"/>
      <c r="J23" s="68"/>
      <c r="K23" s="68">
        <f>7400+4700+663+252+8+9435</f>
        <v>22458</v>
      </c>
      <c r="L23" s="68"/>
    </row>
    <row r="24" spans="1:12" s="67" customFormat="1" ht="24.95" customHeight="1" x14ac:dyDescent="0.25">
      <c r="A24" s="65" t="s">
        <v>66</v>
      </c>
      <c r="B24" s="69" t="s">
        <v>74</v>
      </c>
      <c r="C24" s="69"/>
      <c r="D24" s="70">
        <f>+d!C24</f>
        <v>32833827.099999998</v>
      </c>
      <c r="E24" s="68"/>
      <c r="F24" s="68">
        <f>+'GASTO G.'!O158</f>
        <v>34980974.509999968</v>
      </c>
      <c r="G24" s="68"/>
      <c r="H24" s="64"/>
      <c r="I24" s="64"/>
      <c r="L24" s="68"/>
    </row>
    <row r="25" spans="1:12" s="67" customFormat="1" ht="24.95" customHeight="1" x14ac:dyDescent="0.25">
      <c r="A25" s="65" t="s">
        <v>66</v>
      </c>
      <c r="B25" s="69" t="s">
        <v>75</v>
      </c>
      <c r="C25" s="69"/>
      <c r="D25" s="70"/>
      <c r="E25" s="68"/>
      <c r="F25" s="68"/>
      <c r="H25" s="64"/>
      <c r="I25" s="64"/>
      <c r="L25" s="68"/>
    </row>
    <row r="26" spans="1:12" s="67" customFormat="1" ht="24.95" customHeight="1" x14ac:dyDescent="0.25">
      <c r="A26" s="65" t="s">
        <v>70</v>
      </c>
      <c r="B26" s="69" t="s">
        <v>76</v>
      </c>
      <c r="C26" s="69"/>
      <c r="D26" s="70">
        <f>+D12</f>
        <v>30205313.850000024</v>
      </c>
      <c r="E26" s="68"/>
      <c r="F26" s="68"/>
      <c r="G26" s="68"/>
      <c r="H26" s="64"/>
      <c r="I26" s="64"/>
      <c r="L26" s="68"/>
    </row>
    <row r="27" spans="1:12" s="67" customFormat="1" ht="24.95" customHeight="1" x14ac:dyDescent="0.25">
      <c r="A27" s="65" t="s">
        <v>68</v>
      </c>
      <c r="B27" s="85" t="s">
        <v>77</v>
      </c>
      <c r="C27" s="85"/>
      <c r="D27" s="87">
        <f>+D23+D24+D25-D26</f>
        <v>41286959.48999998</v>
      </c>
      <c r="E27" s="68"/>
      <c r="F27" s="68"/>
      <c r="H27" s="68"/>
      <c r="I27" s="68"/>
      <c r="J27" s="68"/>
      <c r="K27" s="68"/>
      <c r="L27" s="68"/>
    </row>
    <row r="28" spans="1:12" s="67" customFormat="1" ht="24.95" customHeight="1" thickBot="1" x14ac:dyDescent="0.3">
      <c r="A28" s="65"/>
      <c r="B28" s="149" t="s">
        <v>489</v>
      </c>
      <c r="C28" s="150" t="str">
        <f>IF(D28&gt;0,"(AUMENTO)","(DISMINUCION)")</f>
        <v>(AUMENTO)</v>
      </c>
      <c r="D28" s="72">
        <f>+D27-D23</f>
        <v>2628513.2499999776</v>
      </c>
      <c r="F28" s="68"/>
      <c r="H28" s="68"/>
      <c r="I28" s="68"/>
    </row>
    <row r="29" spans="1:12" ht="13.5" thickTop="1" x14ac:dyDescent="0.2">
      <c r="G29" s="64"/>
    </row>
    <row r="30" spans="1:12" x14ac:dyDescent="0.2">
      <c r="B30" s="64"/>
      <c r="C30" s="64"/>
      <c r="J30" s="64"/>
    </row>
    <row r="31" spans="1:12" x14ac:dyDescent="0.2">
      <c r="B31" s="64"/>
      <c r="C31" s="64"/>
      <c r="E31" s="64"/>
      <c r="K31" s="64"/>
      <c r="L31" s="63" t="s">
        <v>432</v>
      </c>
    </row>
    <row r="32" spans="1:12" x14ac:dyDescent="0.2">
      <c r="E32" s="64"/>
    </row>
    <row r="34" spans="1:4" x14ac:dyDescent="0.2">
      <c r="A34" s="277"/>
      <c r="B34" s="277"/>
      <c r="C34" s="277"/>
      <c r="D34" s="277"/>
    </row>
    <row r="38" spans="1:4" x14ac:dyDescent="0.2">
      <c r="D38" s="134"/>
    </row>
  </sheetData>
  <mergeCells count="6">
    <mergeCell ref="A34:D34"/>
    <mergeCell ref="A1:D1"/>
    <mergeCell ref="A2:D2"/>
    <mergeCell ref="A3:D3"/>
    <mergeCell ref="B7:D7"/>
    <mergeCell ref="B21:D21"/>
  </mergeCells>
  <pageMargins left="0.84" right="0.43" top="0.97" bottom="1.59" header="0.3" footer="0.3"/>
  <pageSetup scale="88" orientation="portrait" r:id="rId1"/>
  <colBreaks count="1" manualBreakCount="1">
    <brk id="8" max="2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F1</vt:lpstr>
      <vt:lpstr>PRESENTACION</vt:lpstr>
      <vt:lpstr>ING</vt:lpstr>
      <vt:lpstr>d</vt:lpstr>
      <vt:lpstr>GASTO G.</vt:lpstr>
      <vt:lpstr>VARIACION</vt:lpstr>
      <vt:lpstr>VARIACION!Área_de_impresión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JUAN-JOSE</dc:creator>
  <cp:lastModifiedBy>LUCIANNY PEREZ</cp:lastModifiedBy>
  <cp:lastPrinted>2025-05-13T15:17:43Z</cp:lastPrinted>
  <dcterms:created xsi:type="dcterms:W3CDTF">2013-09-21T01:55:57Z</dcterms:created>
  <dcterms:modified xsi:type="dcterms:W3CDTF">2025-06-10T13:57:25Z</dcterms:modified>
</cp:coreProperties>
</file>