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B57" i="1"/>
  <c r="B58" i="1" s="1"/>
  <c r="C55" i="1"/>
  <c r="B55" i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C18" i="1" s="1"/>
  <c r="B14" i="1"/>
  <c r="I13" i="1"/>
  <c r="E13" i="1"/>
  <c r="I12" i="1"/>
  <c r="C12" i="1"/>
  <c r="B12" i="1"/>
  <c r="B18" i="1" s="1"/>
  <c r="I11" i="1"/>
  <c r="C11" i="1"/>
  <c r="B11" i="1"/>
  <c r="C8" i="1"/>
  <c r="B8" i="1"/>
  <c r="A6" i="1"/>
  <c r="A4" i="1"/>
  <c r="F41" i="1" l="1"/>
  <c r="B29" i="1"/>
  <c r="B52" i="1"/>
  <c r="C60" i="1"/>
  <c r="C62" i="1" s="1"/>
  <c r="B60" i="1"/>
  <c r="B62" i="1" s="1"/>
  <c r="I14" i="1"/>
  <c r="E24" i="1"/>
  <c r="C27" i="1"/>
  <c r="J27" i="1" s="1"/>
  <c r="C58" i="1"/>
  <c r="E12" i="1"/>
  <c r="I15" i="1"/>
  <c r="I18" i="1" s="1"/>
  <c r="E25" i="1"/>
  <c r="F33" i="1"/>
  <c r="J15" i="1"/>
  <c r="J24" i="1"/>
  <c r="E14" i="1"/>
  <c r="E15" i="1"/>
  <c r="J28" i="1" l="1"/>
  <c r="J29" i="1" s="1"/>
  <c r="E18" i="1"/>
  <c r="E27" i="1" s="1"/>
  <c r="F27" i="1" s="1"/>
  <c r="F15" i="1"/>
  <c r="F17" i="1" s="1"/>
  <c r="G17" i="1" s="1"/>
  <c r="I27" i="1"/>
  <c r="C29" i="1"/>
  <c r="B63" i="1"/>
  <c r="E29" i="1"/>
  <c r="J18" i="1"/>
  <c r="J19" i="1" s="1"/>
  <c r="C63" i="1" l="1"/>
  <c r="I29" i="1"/>
  <c r="J20" i="1"/>
  <c r="J21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<sst xmlns="http://schemas.openxmlformats.org/spreadsheetml/2006/main" count="57" uniqueCount="56">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</sst>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2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Diciembre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1391.2</v>
          </cell>
        </row>
        <row r="16">
          <cell r="C16">
            <v>814839.56</v>
          </cell>
        </row>
        <row r="17">
          <cell r="C17">
            <v>331933.27</v>
          </cell>
        </row>
        <row r="18">
          <cell r="C18">
            <v>421530269.51999998</v>
          </cell>
        </row>
        <row r="19">
          <cell r="C19">
            <v>15776376.33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4551737.59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3564952.97</v>
          </cell>
        </row>
        <row r="27">
          <cell r="C27">
            <v>29508.47</v>
          </cell>
        </row>
        <row r="28">
          <cell r="C28">
            <v>6890064.9800000004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7">
          <cell r="C127">
            <v>422773433.54999995</v>
          </cell>
          <cell r="D127">
            <v>305489331.63000005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1350.12</v>
          </cell>
        </row>
        <row r="168">
          <cell r="C168">
            <v>15776376.33</v>
          </cell>
          <cell r="D168">
            <v>18382280.280000001</v>
          </cell>
        </row>
        <row r="200">
          <cell r="C200">
            <v>488548.94</v>
          </cell>
          <cell r="D200">
            <v>422306.74</v>
          </cell>
        </row>
        <row r="226">
          <cell r="C226">
            <v>0</v>
          </cell>
          <cell r="D226">
            <v>193172</v>
          </cell>
        </row>
        <row r="374">
          <cell r="C374">
            <v>121660</v>
          </cell>
          <cell r="D374">
            <v>0</v>
          </cell>
        </row>
        <row r="394">
          <cell r="C394">
            <v>8951565.0899999999</v>
          </cell>
          <cell r="D394">
            <v>15390184.529999999</v>
          </cell>
        </row>
        <row r="405">
          <cell r="C405">
            <v>0</v>
          </cell>
          <cell r="D405">
            <v>0</v>
          </cell>
        </row>
        <row r="429">
          <cell r="C429">
            <v>0</v>
          </cell>
          <cell r="D429">
            <v>252299.3</v>
          </cell>
        </row>
        <row r="446">
          <cell r="C446">
            <v>139610.85</v>
          </cell>
          <cell r="D446">
            <v>1E-3</v>
          </cell>
        </row>
        <row r="459">
          <cell r="C459">
            <v>277803499.63999999</v>
          </cell>
          <cell r="D459">
            <v>236147019.97999999</v>
          </cell>
        </row>
        <row r="460">
          <cell r="C460">
            <v>1485895.3399999999</v>
          </cell>
          <cell r="D460">
            <v>0</v>
          </cell>
        </row>
        <row r="461">
          <cell r="C461">
            <v>120373832.37</v>
          </cell>
          <cell r="D461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778387439.07000005</v>
          </cell>
        </row>
      </sheetData>
      <sheetData sheetId="14"/>
      <sheetData sheetId="15"/>
      <sheetData sheetId="16">
        <row r="19">
          <cell r="B19">
            <v>27553148.020000003</v>
          </cell>
        </row>
        <row r="22">
          <cell r="B22">
            <v>96220962.140000001</v>
          </cell>
        </row>
        <row r="23">
          <cell r="B23">
            <v>692897.94</v>
          </cell>
        </row>
        <row r="33">
          <cell r="B33">
            <v>120373832.37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activeCell="Q14" sqref="Q14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Diciembre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NF'!C127</f>
        <v>422773433.54999995</v>
      </c>
      <c r="C11" s="14">
        <f>+'[1]Notas NF'!D127</f>
        <v>305489331.63000005</v>
      </c>
      <c r="E11" s="4"/>
      <c r="F11" s="4"/>
      <c r="I11" s="7">
        <f t="shared" ref="I11:I17" si="0">+C11-B11</f>
        <v>-117284101.9199999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NF'!C154</f>
        <v>0</v>
      </c>
      <c r="C14" s="14">
        <f>+'[1]Notas NF'!D154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15776376.33</v>
      </c>
      <c r="C15" s="14">
        <f>+'[1]Notas NF'!D168</f>
        <v>18382280.280000001</v>
      </c>
      <c r="E15" s="4">
        <f t="shared" si="1"/>
        <v>-2605903.9500000011</v>
      </c>
      <c r="F15" s="4">
        <f>+E15</f>
        <v>-2605903.9500000011</v>
      </c>
      <c r="I15" s="7">
        <f t="shared" si="0"/>
        <v>2605903.9500000011</v>
      </c>
      <c r="J15" s="15">
        <f>+B15-C15</f>
        <v>-2605903.9500000011</v>
      </c>
      <c r="N15" s="17">
        <f>+B15-C15</f>
        <v>-2605903.9500000011</v>
      </c>
      <c r="O15" s="16"/>
      <c r="P15" s="4"/>
      <c r="Q15" s="4"/>
    </row>
    <row r="16" spans="1:17" x14ac:dyDescent="0.25">
      <c r="A16" s="13" t="s">
        <v>9</v>
      </c>
      <c r="B16" s="14">
        <f>+'[1]Notas NF'!C200</f>
        <v>488548.94</v>
      </c>
      <c r="C16" s="14">
        <f>+'[1]Notas NF'!D200</f>
        <v>422306.74</v>
      </c>
      <c r="E16" s="4">
        <f t="shared" si="1"/>
        <v>66242.200000000012</v>
      </c>
      <c r="F16" s="4">
        <f>-E16+1800</f>
        <v>-64442.200000000012</v>
      </c>
      <c r="G16" s="4">
        <f>+F16/5</f>
        <v>-12888.440000000002</v>
      </c>
      <c r="I16" s="7">
        <f t="shared" si="0"/>
        <v>-66242.200000000012</v>
      </c>
      <c r="J16" s="15">
        <f>+B16-C16</f>
        <v>66242.200000000012</v>
      </c>
      <c r="N16" s="17">
        <f>+B16-C16</f>
        <v>66242.200000000012</v>
      </c>
      <c r="O16" s="16"/>
      <c r="P16" s="4"/>
      <c r="Q16" s="4"/>
    </row>
    <row r="17" spans="1:17" x14ac:dyDescent="0.25">
      <c r="A17" s="13" t="s">
        <v>10</v>
      </c>
      <c r="B17" s="18">
        <f>+'[1]Notas NF'!C226</f>
        <v>0</v>
      </c>
      <c r="C17" s="18">
        <f>+'[1]Notas NF'!D226</f>
        <v>193172</v>
      </c>
      <c r="E17" s="4">
        <f t="shared" si="1"/>
        <v>-193172</v>
      </c>
      <c r="F17" s="4">
        <f>SUM(F15:F16)</f>
        <v>-2670346.1500000013</v>
      </c>
      <c r="G17" s="4">
        <f>+F17+'[1]Pres A'!O310</f>
        <v>-2670346.1500000013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439038358.81999993</v>
      </c>
      <c r="C18" s="19">
        <f>SUM(C11:C17)</f>
        <v>324488440.7700001</v>
      </c>
      <c r="E18" s="4">
        <f>SUM(E15:E17)</f>
        <v>-2732833.7500000009</v>
      </c>
      <c r="F18" s="4"/>
      <c r="I18" s="7">
        <f>SUM(I11:I17)</f>
        <v>-114549918.04999989</v>
      </c>
      <c r="J18" s="20">
        <f>SUM(I14:I17)</f>
        <v>2734183.870000001</v>
      </c>
      <c r="N18" s="17">
        <f>SUM(N15:N17)</f>
        <v>-2539661.7500000009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778387439.07000005</v>
      </c>
      <c r="C24" s="14">
        <f>+[1]nota12!K17</f>
        <v>777750597.29999995</v>
      </c>
      <c r="E24" s="4">
        <f t="shared" si="1"/>
        <v>636841.77000010014</v>
      </c>
      <c r="F24" s="4"/>
      <c r="I24" s="7">
        <f t="shared" ref="I24:I29" si="3">+C24-B24</f>
        <v>-636841.77000010014</v>
      </c>
      <c r="J24" s="22">
        <f>+B24-C24</f>
        <v>636841.77000010014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NF'!C374</f>
        <v>121660</v>
      </c>
      <c r="C25" s="14">
        <f>+'[1]Notas NF'!D374</f>
        <v>0</v>
      </c>
      <c r="E25" s="4">
        <f t="shared" si="1"/>
        <v>121660</v>
      </c>
      <c r="F25" s="4"/>
      <c r="I25" s="7">
        <f t="shared" si="3"/>
        <v>-121660</v>
      </c>
      <c r="J25" s="22">
        <f>+B25-C25</f>
        <v>121660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778509099.07000005</v>
      </c>
      <c r="C27" s="19">
        <f>SUM(C20:C26)</f>
        <v>777750597.29999995</v>
      </c>
      <c r="E27" s="4">
        <f>SUM(E12:E26)</f>
        <v>-4708515.8499999018</v>
      </c>
      <c r="F27" s="4">
        <f>+E27+E16+E15</f>
        <v>-7248177.5999999028</v>
      </c>
      <c r="I27" s="7">
        <f t="shared" si="3"/>
        <v>-758501.77000010014</v>
      </c>
      <c r="J27" s="22">
        <f>+B27-C27</f>
        <v>758501.77000010014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-758501.77000010014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1217547457.8899999</v>
      </c>
      <c r="C29" s="23">
        <f>+C27+C18</f>
        <v>1102239038.0700002</v>
      </c>
      <c r="E29" s="4">
        <f t="shared" si="1"/>
        <v>115308419.81999969</v>
      </c>
      <c r="F29" s="4"/>
      <c r="G29" s="4">
        <f>+[1]BALANZA!C12:C32</f>
        <v>932591.88</v>
      </c>
      <c r="I29" s="7">
        <f t="shared" si="3"/>
        <v>-115308419.81999969</v>
      </c>
      <c r="J29" s="22">
        <f t="shared" si="2"/>
        <v>1517003.5400002003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NF'!C394</f>
        <v>8951565.0899999999</v>
      </c>
      <c r="C33" s="14">
        <f>+'[1]Notas NF'!D394</f>
        <v>15390184.529999999</v>
      </c>
      <c r="F33" s="4">
        <f>+C33-B33</f>
        <v>6438619.4399999995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NF'!C405</f>
        <v>0</v>
      </c>
      <c r="C34" s="14">
        <f>+'[1]Notas NF'!D405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NF'!C429+'[1]Notas NF'!C446</f>
        <v>139610.85</v>
      </c>
      <c r="C36" s="14">
        <f>+'[1]Notas NF'!D429+'[1]Notas NF'!D446</f>
        <v>252299.30099999998</v>
      </c>
      <c r="E36" s="4"/>
      <c r="F36" s="4">
        <f>+C36-B36</f>
        <v>112688.45099999997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9091175.9399999995</v>
      </c>
      <c r="C41" s="25">
        <f>SUM(C32:C40)</f>
        <v>15642483.831</v>
      </c>
      <c r="F41" s="4">
        <f>SUM(F32:F40)</f>
        <v>6551307.8909999998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124467008.09999999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9091175.9399999995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120373832.37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NF'!C459:C461)-B57</f>
        <v>279289394.97999996</v>
      </c>
      <c r="C58" s="14">
        <f>SUM('[1]Notas NF'!D459:D461)-C57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1208456281.95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1217547457.8900001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2026-01-14T13:33:00Z</dcterms:created>
  <dcterms:modified xsi:type="dcterms:W3CDTF">2026-01-14T13:40:40Z</dcterms:modified>
</cp:coreProperties>
</file>