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B58" i="1"/>
  <c r="C57" i="1"/>
  <c r="C58" i="1" s="1"/>
  <c r="B57" i="1"/>
  <c r="C55" i="1"/>
  <c r="B55" i="1"/>
  <c r="B60" i="1" s="1"/>
  <c r="C50" i="1"/>
  <c r="B50" i="1"/>
  <c r="F42" i="1"/>
  <c r="F36" i="1"/>
  <c r="C36" i="1"/>
  <c r="B36" i="1"/>
  <c r="C34" i="1"/>
  <c r="B34" i="1"/>
  <c r="C33" i="1"/>
  <c r="F33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E25" i="1" s="1"/>
  <c r="C24" i="1"/>
  <c r="I24" i="1" s="1"/>
  <c r="B24" i="1"/>
  <c r="E24" i="1" s="1"/>
  <c r="E23" i="1"/>
  <c r="E22" i="1"/>
  <c r="E21" i="1"/>
  <c r="E20" i="1"/>
  <c r="E19" i="1"/>
  <c r="B18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I15" i="1" s="1"/>
  <c r="B15" i="1"/>
  <c r="C14" i="1"/>
  <c r="E14" i="1" s="1"/>
  <c r="B14" i="1"/>
  <c r="I13" i="1"/>
  <c r="E13" i="1"/>
  <c r="I12" i="1"/>
  <c r="C12" i="1"/>
  <c r="B12" i="1"/>
  <c r="E12" i="1" s="1"/>
  <c r="I11" i="1"/>
  <c r="C11" i="1"/>
  <c r="B11" i="1"/>
  <c r="C8" i="1"/>
  <c r="B8" i="1"/>
  <c r="A6" i="1"/>
  <c r="A4" i="1"/>
  <c r="F41" i="1" l="1"/>
  <c r="B52" i="1"/>
  <c r="B62" i="1" s="1"/>
  <c r="J15" i="1"/>
  <c r="J24" i="1"/>
  <c r="C60" i="1"/>
  <c r="E15" i="1"/>
  <c r="N15" i="1"/>
  <c r="N18" i="1" s="1"/>
  <c r="C18" i="1"/>
  <c r="J25" i="1"/>
  <c r="B27" i="1"/>
  <c r="I14" i="1"/>
  <c r="J18" i="1" s="1"/>
  <c r="J19" i="1" s="1"/>
  <c r="C27" i="1"/>
  <c r="C41" i="1"/>
  <c r="C52" i="1" s="1"/>
  <c r="C29" i="1" l="1"/>
  <c r="I27" i="1"/>
  <c r="J20" i="1"/>
  <c r="B29" i="1"/>
  <c r="J27" i="1"/>
  <c r="E18" i="1"/>
  <c r="F15" i="1"/>
  <c r="F17" i="1" s="1"/>
  <c r="G17" i="1" s="1"/>
  <c r="C62" i="1"/>
  <c r="I18" i="1"/>
  <c r="E27" i="1"/>
  <c r="F27" i="1" s="1"/>
  <c r="J22" i="1" l="1"/>
  <c r="J21" i="1"/>
  <c r="J28" i="1"/>
  <c r="J29" i="1" s="1"/>
  <c r="B63" i="1"/>
  <c r="E29" i="1"/>
  <c r="I29" i="1"/>
  <c r="C63" i="1"/>
  <c r="J23" i="1" l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<sst xmlns="http://schemas.openxmlformats.org/spreadsheetml/2006/main" count="57" uniqueCount="56">
  <si>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</si>
  <si>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</si>
  <si>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</si>
  <si>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</si>
  <si>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</si>
  <si>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</si>
  <si>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</si>
  <si>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</si>
  <si>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9)</t>
  </si>
  <si>
    <t>Pagos anticipados (Nota 10)</t>
  </si>
  <si>
    <t>Otros activos corrientes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</si>
  <si>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</si>
  <si>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</si>
  <si>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</si>
  <si>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</si>
  <si>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</si>
  <si>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</si>
  <si>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</si>
  <si>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Activos intangibles (Nota 13)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</si>
  <si>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</si>
  <si>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</si>
  <si>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</si>
  <si>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</si>
  <si>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</si>
  <si>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</si>
  <si>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14)</t>
  </si>
  <si>
    <t xml:space="preserve"> Préstamos a corto plazo (Nota 23)</t>
  </si>
  <si>
    <t xml:space="preserve">Parte corriente de préstamos a largo plazo (Nota 24) </t>
  </si>
  <si>
    <t>Retencione y Acumulaciones  por pagar (Nota 15)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</si>
  <si>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</si>
  <si>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</si>
  <si>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</si>
  <si>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</si>
  <si>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</si>
  <si>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</si>
  <si>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</si>
  <si>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</si>
  <si>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</si>
  <si>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</si>
  <si>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</si>
  <si>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</si>
  <si>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</si>
  <si>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16)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</si>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</sst>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32485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1%2020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Enero del 2026</v>
          </cell>
        </row>
        <row r="4">
          <cell r="B4">
            <v>2026</v>
          </cell>
          <cell r="C4">
            <v>2025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3000</v>
          </cell>
        </row>
        <row r="16">
          <cell r="C16">
            <v>752604.96</v>
          </cell>
        </row>
        <row r="17">
          <cell r="C17">
            <v>1891414.92</v>
          </cell>
        </row>
        <row r="18">
          <cell r="C18">
            <v>438055231.38999999</v>
          </cell>
        </row>
        <row r="19">
          <cell r="C19">
            <v>15781380.16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4551737.59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3564952.97</v>
          </cell>
        </row>
        <row r="27">
          <cell r="C27">
            <v>29508.47</v>
          </cell>
        </row>
        <row r="28">
          <cell r="C28">
            <v>6890064.9800000004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8">
          <cell r="C128">
            <v>440797251.26999998</v>
          </cell>
          <cell r="D128">
            <v>422773433.54999995</v>
          </cell>
        </row>
        <row r="144">
          <cell r="C144">
            <v>0</v>
          </cell>
          <cell r="D144">
            <v>0</v>
          </cell>
        </row>
        <row r="155">
          <cell r="C155">
            <v>0</v>
          </cell>
          <cell r="D155">
            <v>0</v>
          </cell>
        </row>
        <row r="169">
          <cell r="C169">
            <v>15781380.16</v>
          </cell>
          <cell r="D169">
            <v>15776376.33</v>
          </cell>
        </row>
        <row r="201">
          <cell r="C201">
            <v>434265.73</v>
          </cell>
          <cell r="D201">
            <v>488548.94</v>
          </cell>
        </row>
        <row r="227">
          <cell r="C227">
            <v>0</v>
          </cell>
          <cell r="D227">
            <v>0</v>
          </cell>
        </row>
        <row r="375">
          <cell r="C375">
            <v>104280</v>
          </cell>
          <cell r="D375">
            <v>121660</v>
          </cell>
        </row>
        <row r="395">
          <cell r="C395">
            <v>8882003.3499999996</v>
          </cell>
          <cell r="D395">
            <v>8951565.0899999999</v>
          </cell>
        </row>
        <row r="406">
          <cell r="C406">
            <v>0</v>
          </cell>
          <cell r="D406">
            <v>0</v>
          </cell>
        </row>
        <row r="430">
          <cell r="C430">
            <v>0</v>
          </cell>
          <cell r="D430">
            <v>0</v>
          </cell>
        </row>
        <row r="447">
          <cell r="C447">
            <v>139610.85</v>
          </cell>
          <cell r="D447">
            <v>139610.85100000002</v>
          </cell>
        </row>
        <row r="460">
          <cell r="C460">
            <v>399663227.34979999</v>
          </cell>
          <cell r="D460">
            <v>277803499.63989997</v>
          </cell>
        </row>
        <row r="461">
          <cell r="C461">
            <v>0</v>
          </cell>
          <cell r="D461">
            <v>1485895.3399999999</v>
          </cell>
        </row>
        <row r="462">
          <cell r="C462">
            <v>18026720.079999998</v>
          </cell>
          <cell r="D462">
            <v>120373832.36989999</v>
          </cell>
        </row>
      </sheetData>
      <sheetData sheetId="13">
        <row r="17">
          <cell r="K17">
            <v>778387439.07000005</v>
          </cell>
        </row>
        <row r="32">
          <cell r="K32">
            <v>778387439.07000017</v>
          </cell>
        </row>
      </sheetData>
      <sheetData sheetId="14"/>
      <sheetData sheetId="15"/>
      <sheetData sheetId="16">
        <row r="19">
          <cell r="B19">
            <v>16620</v>
          </cell>
        </row>
        <row r="22">
          <cell r="B22">
            <v>5314781.3400000008</v>
          </cell>
        </row>
        <row r="23">
          <cell r="B23">
            <v>55675.19</v>
          </cell>
        </row>
        <row r="33">
          <cell r="B33">
            <v>18026720.079999998</v>
          </cell>
          <cell r="C33">
            <v>120373832.36989999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Enero del 2026 Y 2025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2026</v>
      </c>
      <c r="C8" s="6">
        <f>+[1]BALANZA!C4</f>
        <v>2025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ht="13.9" customHeight="1" x14ac:dyDescent="0.25">
      <c r="A11" s="13" t="s">
        <v>4</v>
      </c>
      <c r="B11" s="14">
        <f>+'[1]Notas NF'!C128</f>
        <v>440797251.26999998</v>
      </c>
      <c r="C11" s="14">
        <f>+'[1]Notas NF'!D128</f>
        <v>422773433.54999995</v>
      </c>
      <c r="E11" s="4"/>
      <c r="F11" s="4"/>
      <c r="I11" s="7">
        <f t="shared" ref="I11:I17" si="0">+C11-B11</f>
        <v>-18023817.720000029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NF'!C144</f>
        <v>0</v>
      </c>
      <c r="C12" s="14">
        <f>+'[1]Notas NF'!D144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idden="1" x14ac:dyDescent="0.25">
      <c r="A14" s="13" t="s">
        <v>7</v>
      </c>
      <c r="B14" s="14">
        <f>+'[1]Notas NF'!C155</f>
        <v>0</v>
      </c>
      <c r="C14" s="14">
        <f>+'[1]Notas NF'!D155</f>
        <v>0</v>
      </c>
      <c r="E14" s="4">
        <f t="shared" si="1"/>
        <v>0</v>
      </c>
      <c r="F14" s="4"/>
      <c r="I14" s="7">
        <f t="shared" si="0"/>
        <v>0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NF'!C169</f>
        <v>15781380.16</v>
      </c>
      <c r="C15" s="14">
        <f>+'[1]Notas NF'!D169</f>
        <v>15776376.33</v>
      </c>
      <c r="E15" s="4">
        <f t="shared" si="1"/>
        <v>5003.8300000000745</v>
      </c>
      <c r="F15" s="4">
        <f>+E15</f>
        <v>5003.8300000000745</v>
      </c>
      <c r="I15" s="7">
        <f t="shared" si="0"/>
        <v>-5003.8300000000745</v>
      </c>
      <c r="J15" s="15">
        <f>+B15-C15</f>
        <v>5003.8300000000745</v>
      </c>
      <c r="N15" s="17">
        <f>+B15-C15</f>
        <v>5003.8300000000745</v>
      </c>
      <c r="O15" s="16"/>
      <c r="P15" s="4"/>
      <c r="Q15" s="4"/>
    </row>
    <row r="16" spans="1:17" ht="13.15" customHeight="1" x14ac:dyDescent="0.25">
      <c r="A16" s="13" t="s">
        <v>9</v>
      </c>
      <c r="B16" s="14">
        <f>+'[1]Notas NF'!C201</f>
        <v>434265.73</v>
      </c>
      <c r="C16" s="14">
        <f>+'[1]Notas NF'!D201</f>
        <v>488548.94</v>
      </c>
      <c r="E16" s="4">
        <f t="shared" si="1"/>
        <v>-54283.210000000021</v>
      </c>
      <c r="F16" s="4">
        <f>-E16+1800</f>
        <v>56083.210000000021</v>
      </c>
      <c r="G16" s="4">
        <f>+F16/5</f>
        <v>11216.642000000003</v>
      </c>
      <c r="I16" s="7">
        <f t="shared" si="0"/>
        <v>54283.210000000021</v>
      </c>
      <c r="J16" s="15">
        <f>+B16-C16</f>
        <v>-54283.210000000021</v>
      </c>
      <c r="N16" s="17">
        <f>+B16-C16</f>
        <v>-54283.210000000021</v>
      </c>
      <c r="O16" s="16"/>
      <c r="P16" s="4"/>
      <c r="Q16" s="4"/>
    </row>
    <row r="17" spans="1:17" hidden="1" x14ac:dyDescent="0.25">
      <c r="A17" s="13" t="s">
        <v>10</v>
      </c>
      <c r="B17" s="18">
        <f>+'[1]Notas NF'!C227</f>
        <v>0</v>
      </c>
      <c r="C17" s="18">
        <f>+'[1]Notas NF'!D227</f>
        <v>0</v>
      </c>
      <c r="E17" s="4">
        <f t="shared" si="1"/>
        <v>0</v>
      </c>
      <c r="F17" s="4">
        <f>SUM(F15:F16)</f>
        <v>61087.040000000095</v>
      </c>
      <c r="G17" s="4">
        <f>+F17+'[1]Pres A'!O310</f>
        <v>61087.040000000095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457012897.16000003</v>
      </c>
      <c r="C18" s="19">
        <f>SUM(C11:C17)</f>
        <v>439038358.81999993</v>
      </c>
      <c r="E18" s="4">
        <f>SUM(E15:E17)</f>
        <v>-49279.379999999946</v>
      </c>
      <c r="F18" s="4"/>
      <c r="I18" s="7">
        <f>SUM(I11:I17)</f>
        <v>-17974538.340000026</v>
      </c>
      <c r="J18" s="20">
        <f>SUM(I14:I17)</f>
        <v>49279.379999999946</v>
      </c>
      <c r="N18" s="17">
        <f>SUM(N15:N17)</f>
        <v>-49279.379999999946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778387439.07000017</v>
      </c>
      <c r="C24" s="14">
        <f>+[1]nota12!K17</f>
        <v>778387439.07000005</v>
      </c>
      <c r="E24" s="4">
        <f t="shared" si="1"/>
        <v>0</v>
      </c>
      <c r="F24" s="4"/>
      <c r="I24" s="7">
        <f t="shared" ref="I24:I29" si="3">+C24-B24</f>
        <v>0</v>
      </c>
      <c r="J24" s="22">
        <f>+B24-C24</f>
        <v>0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NF'!C375</f>
        <v>104280</v>
      </c>
      <c r="C25" s="14">
        <f>+'[1]Notas NF'!D375</f>
        <v>121660</v>
      </c>
      <c r="E25" s="4">
        <f t="shared" si="1"/>
        <v>-17380</v>
      </c>
      <c r="F25" s="4"/>
      <c r="I25" s="7">
        <f t="shared" si="3"/>
        <v>17380</v>
      </c>
      <c r="J25" s="22">
        <f>+B25-C25</f>
        <v>-17380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778491719.07000017</v>
      </c>
      <c r="C27" s="19">
        <f>SUM(C20:C26)</f>
        <v>778509099.07000005</v>
      </c>
      <c r="E27" s="4">
        <f>SUM(E12:E26)</f>
        <v>-115938.75999999989</v>
      </c>
      <c r="F27" s="4">
        <f>+E27+E16+E15</f>
        <v>-165218.13999999984</v>
      </c>
      <c r="I27" s="7">
        <f t="shared" si="3"/>
        <v>17379.999999880791</v>
      </c>
      <c r="J27" s="22">
        <f>+B27-C27</f>
        <v>-17379.999999880791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17379.999999880791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1235504616.2300003</v>
      </c>
      <c r="C29" s="23">
        <f>+C27+C18</f>
        <v>1217547457.8899999</v>
      </c>
      <c r="E29" s="4">
        <f t="shared" si="1"/>
        <v>17957158.340000391</v>
      </c>
      <c r="F29" s="4"/>
      <c r="G29" s="4">
        <f>+[1]BALANZA!C12:C32</f>
        <v>932591.88</v>
      </c>
      <c r="I29" s="7">
        <f t="shared" si="3"/>
        <v>-17957158.340000391</v>
      </c>
      <c r="J29" s="22">
        <f t="shared" si="2"/>
        <v>-34759.999999761581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NF'!C395</f>
        <v>8882003.3499999996</v>
      </c>
      <c r="C33" s="14">
        <f>+'[1]Notas NF'!D395</f>
        <v>8951565.0899999999</v>
      </c>
      <c r="F33" s="4">
        <f>+C33-B33</f>
        <v>69561.740000000224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NF'!C406</f>
        <v>0</v>
      </c>
      <c r="C34" s="14">
        <f>+'[1]Notas NF'!D406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NF'!C430+'[1]Notas NF'!C447</f>
        <v>139610.85</v>
      </c>
      <c r="C36" s="14">
        <f>+'[1]Notas NF'!D430+'[1]Notas NF'!D447</f>
        <v>139610.85100000002</v>
      </c>
      <c r="E36" s="4"/>
      <c r="F36" s="4">
        <f>+C36-B36</f>
        <v>1.0000000183936208E-3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9021614.1999999993</v>
      </c>
      <c r="C41" s="25">
        <f>SUM(C32:C40)</f>
        <v>9091175.9409999996</v>
      </c>
      <c r="F41" s="4">
        <f>SUM(F32:F40)</f>
        <v>69561.741000000242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5387076.5300000012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9021614.1999999993</v>
      </c>
      <c r="C52" s="25">
        <f>+C50+C41</f>
        <v>9091175.9409999996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18026720.079999998</v>
      </c>
      <c r="C57" s="14">
        <f>+[1]ERF!C33</f>
        <v>120373832.36989999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NF'!C460:C462)-B57</f>
        <v>399663227.34979999</v>
      </c>
      <c r="C58" s="14">
        <f>SUM('[1]Notas NF'!D460:D462)-C57</f>
        <v>279289394.97989994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1226483002.0297999</v>
      </c>
      <c r="C60" s="25">
        <f>SUM(C55:C59)</f>
        <v>1208456281.9498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1235504616.2298</v>
      </c>
      <c r="C62" s="23">
        <f>+C60+C52</f>
        <v>1217547457.8908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2.002716064453125E-4</v>
      </c>
      <c r="C63" s="27">
        <f>+C29-C52-C60</f>
        <v>-8.0013275146484375E-4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2026-02-10T17:26:59Z</dcterms:created>
  <dcterms:modified xsi:type="dcterms:W3CDTF">2026-02-10T17:27:33Z</dcterms:modified>
</cp:coreProperties>
</file>