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59" i="1" l="1"/>
  <c r="B57" i="1"/>
  <c r="C56" i="1"/>
  <c r="B56" i="1"/>
  <c r="C54" i="1"/>
  <c r="B54" i="1"/>
  <c r="B59" i="1" s="1"/>
  <c r="C50" i="1"/>
  <c r="B50" i="1"/>
  <c r="F42" i="1"/>
  <c r="F36" i="1"/>
  <c r="C36" i="1"/>
  <c r="B36" i="1"/>
  <c r="C34" i="1"/>
  <c r="B34" i="1"/>
  <c r="C33" i="1"/>
  <c r="F33" i="1" s="1"/>
  <c r="B33" i="1"/>
  <c r="B41" i="1" s="1"/>
  <c r="F32" i="1"/>
  <c r="F41" i="1" s="1"/>
  <c r="G29" i="1"/>
  <c r="I28" i="1"/>
  <c r="E28" i="1"/>
  <c r="J26" i="1"/>
  <c r="I26" i="1"/>
  <c r="E26" i="1"/>
  <c r="I25" i="1"/>
  <c r="C25" i="1"/>
  <c r="B25" i="1"/>
  <c r="J25" i="1" s="1"/>
  <c r="C24" i="1"/>
  <c r="I24" i="1" s="1"/>
  <c r="B24" i="1"/>
  <c r="B27" i="1" s="1"/>
  <c r="E23" i="1"/>
  <c r="E22" i="1"/>
  <c r="E21" i="1"/>
  <c r="E20" i="1"/>
  <c r="E19" i="1"/>
  <c r="B18" i="1"/>
  <c r="E17" i="1"/>
  <c r="C17" i="1"/>
  <c r="I17" i="1" s="1"/>
  <c r="B17" i="1"/>
  <c r="N16" i="1"/>
  <c r="J16" i="1"/>
  <c r="E16" i="1"/>
  <c r="F16" i="1" s="1"/>
  <c r="G16" i="1" s="1"/>
  <c r="C16" i="1"/>
  <c r="I16" i="1" s="1"/>
  <c r="B16" i="1"/>
  <c r="C15" i="1"/>
  <c r="N15" i="1" s="1"/>
  <c r="N18" i="1" s="1"/>
  <c r="B15" i="1"/>
  <c r="C14" i="1"/>
  <c r="C18" i="1" s="1"/>
  <c r="B14" i="1"/>
  <c r="I13" i="1"/>
  <c r="E13" i="1"/>
  <c r="I12" i="1"/>
  <c r="C12" i="1"/>
  <c r="B12" i="1"/>
  <c r="E12" i="1" s="1"/>
  <c r="I11" i="1"/>
  <c r="C11" i="1"/>
  <c r="B11" i="1"/>
  <c r="C8" i="1"/>
  <c r="B8" i="1"/>
  <c r="A6" i="1"/>
  <c r="A4" i="1"/>
  <c r="B29" i="1" l="1"/>
  <c r="B52" i="1"/>
  <c r="B61" i="1"/>
  <c r="I14" i="1"/>
  <c r="E24" i="1"/>
  <c r="C27" i="1"/>
  <c r="C41" i="1"/>
  <c r="C52" i="1" s="1"/>
  <c r="C57" i="1"/>
  <c r="C59" i="1" s="1"/>
  <c r="C61" i="1" s="1"/>
  <c r="I15" i="1"/>
  <c r="E25" i="1"/>
  <c r="J15" i="1"/>
  <c r="J24" i="1"/>
  <c r="E14" i="1"/>
  <c r="E15" i="1"/>
  <c r="E27" i="1" l="1"/>
  <c r="F27" i="1" s="1"/>
  <c r="E18" i="1"/>
  <c r="F15" i="1"/>
  <c r="F17" i="1" s="1"/>
  <c r="G17" i="1" s="1"/>
  <c r="I27" i="1"/>
  <c r="C29" i="1"/>
  <c r="J27" i="1"/>
  <c r="B62" i="1"/>
  <c r="E29" i="1"/>
  <c r="J18" i="1"/>
  <c r="J19" i="1" s="1"/>
  <c r="I18" i="1"/>
  <c r="J29" i="1" l="1"/>
  <c r="J28" i="1"/>
  <c r="J20" i="1"/>
  <c r="J21" i="1"/>
  <c r="C62" i="1"/>
  <c r="I29" i="1"/>
  <c r="J23" i="1" l="1"/>
  <c r="J22" i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<sst xmlns="http://schemas.openxmlformats.org/spreadsheetml/2006/main" count="57" uniqueCount="56">
  <si>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</si>
  <si>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</si>
  <si>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</si>
  <si>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</si>
  <si>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</si>
  <si>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</si>
  <si>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</si>
  <si>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9)</t>
  </si>
  <si>
    <t xml:space="preserve"> Inventarios (Nota 10)</t>
  </si>
  <si>
    <t>Pagos anticipados (Nota 11)</t>
  </si>
  <si>
    <t>Otros activos corrientes (Nota 12)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</si>
  <si>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</si>
  <si>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</si>
  <si>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</si>
  <si>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</si>
  <si>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</si>
  <si>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</si>
  <si>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13)</t>
  </si>
  <si>
    <t>Activos intangibles (Nota 14)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</si>
  <si>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</si>
  <si>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</si>
  <si>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</si>
  <si>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</si>
  <si>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</si>
  <si>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</si>
  <si>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15)</t>
  </si>
  <si>
    <t xml:space="preserve"> Préstamos a corto plazo (Nota 23)</t>
  </si>
  <si>
    <t xml:space="preserve">Parte corriente de préstamos a largo plazo (Nota 24) </t>
  </si>
  <si>
    <t>Retencione y Acumulaciones  por pagar (Nota 16)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</si>
  <si>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</si>
  <si>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</si>
  <si>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</si>
  <si>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</si>
  <si>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</si>
  <si>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</si>
  <si>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</si>
  <si>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</si>
  <si>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</si>
  <si>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</si>
  <si>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</si>
  <si>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</si>
  <si>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</si>
  <si>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17)</t>
  </si>
  <si>
    <t>Capital</t>
  </si>
  <si>
    <t>Reservas</t>
  </si>
  <si>
    <t>Resultados positivos (ahorro)/negativo (desahorro)</t>
  </si>
  <si>
    <t>Resultados  acumulado</t>
  </si>
  <si>
    <t>Intereses minoritarios</t>
  </si>
  <si>
    <t xml:space="preserve"> 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</si>
  <si>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</si>
  <si>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</si>
  <si>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</si>
  <si>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</si>
  <si>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</si>
  <si>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</si>
  <si>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          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</si>
</sst>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67</xdr:row>
      <xdr:rowOff>180975</xdr:rowOff>
    </xdr:from>
    <xdr:to>
      <xdr:col>12</xdr:col>
      <xdr:colOff>381000</xdr:colOff>
      <xdr:row>69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534400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CORAAMOCA%20CG%2002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3">
          <cell r="B3" t="str">
            <v>29 de febrero del 2024</v>
          </cell>
        </row>
        <row r="4">
          <cell r="B4">
            <v>2024</v>
          </cell>
          <cell r="C4">
            <v>2023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5000</v>
          </cell>
        </row>
        <row r="15">
          <cell r="C15">
            <v>10000</v>
          </cell>
        </row>
        <row r="16">
          <cell r="C16">
            <v>5000</v>
          </cell>
        </row>
        <row r="17">
          <cell r="C17">
            <v>5000</v>
          </cell>
        </row>
        <row r="18">
          <cell r="C18">
            <v>271300.45</v>
          </cell>
        </row>
        <row r="19">
          <cell r="C19">
            <v>34073652.490000002</v>
          </cell>
        </row>
        <row r="20">
          <cell r="C20">
            <v>408768.15</v>
          </cell>
        </row>
        <row r="21">
          <cell r="C21">
            <v>905447.94</v>
          </cell>
        </row>
        <row r="22">
          <cell r="C22">
            <v>226784471.97</v>
          </cell>
        </row>
        <row r="23">
          <cell r="C23">
            <v>453000</v>
          </cell>
        </row>
        <row r="24">
          <cell r="C24">
            <v>-41368649.880000003</v>
          </cell>
        </row>
        <row r="25">
          <cell r="C25">
            <v>24378073.23</v>
          </cell>
        </row>
        <row r="26">
          <cell r="C26">
            <v>24188290.620000001</v>
          </cell>
        </row>
        <row r="27">
          <cell r="C27">
            <v>792057</v>
          </cell>
        </row>
        <row r="28">
          <cell r="C28">
            <v>48572302.979999997</v>
          </cell>
        </row>
        <row r="29">
          <cell r="C29">
            <v>3620347.32</v>
          </cell>
        </row>
        <row r="30">
          <cell r="C30">
            <v>5224661.0199999996</v>
          </cell>
        </row>
        <row r="31">
          <cell r="C31">
            <v>570898.31000000006</v>
          </cell>
        </row>
        <row r="32">
          <cell r="C32">
            <v>5459449.0700000003</v>
          </cell>
        </row>
      </sheetData>
      <sheetData sheetId="2">
        <row r="118">
          <cell r="C118">
            <v>808793054.60000002</v>
          </cell>
          <cell r="D118">
            <v>808793054.60000002</v>
          </cell>
        </row>
      </sheetData>
      <sheetData sheetId="3"/>
      <sheetData sheetId="4"/>
      <sheetData sheetId="5"/>
      <sheetData sheetId="6"/>
      <sheetData sheetId="7"/>
      <sheetData sheetId="8">
        <row r="126">
          <cell r="C126">
            <v>262553641</v>
          </cell>
          <cell r="D126">
            <v>198749953.56999999</v>
          </cell>
        </row>
        <row r="142">
          <cell r="C142">
            <v>453000</v>
          </cell>
          <cell r="D142">
            <v>453000</v>
          </cell>
        </row>
        <row r="154">
          <cell r="C154">
            <v>-41368649.880000003</v>
          </cell>
          <cell r="D154">
            <v>13209579</v>
          </cell>
        </row>
        <row r="168">
          <cell r="C168">
            <v>24378073.23</v>
          </cell>
          <cell r="D168">
            <v>23878010</v>
          </cell>
        </row>
        <row r="187">
          <cell r="C187">
            <v>298570.18</v>
          </cell>
          <cell r="D187">
            <v>373212.74</v>
          </cell>
        </row>
        <row r="212">
          <cell r="C212">
            <v>193172</v>
          </cell>
          <cell r="D212">
            <v>193172</v>
          </cell>
        </row>
        <row r="363">
          <cell r="C363">
            <v>119950.41999999998</v>
          </cell>
          <cell r="D363">
            <v>160568.42000000001</v>
          </cell>
        </row>
        <row r="383">
          <cell r="C383">
            <v>8975679.8100000005</v>
          </cell>
          <cell r="D383">
            <v>10276034.01</v>
          </cell>
        </row>
        <row r="394">
          <cell r="C394">
            <v>0</v>
          </cell>
          <cell r="D394">
            <v>0</v>
          </cell>
        </row>
        <row r="419">
          <cell r="C419">
            <v>252299.3</v>
          </cell>
          <cell r="D419">
            <v>252299.3</v>
          </cell>
        </row>
        <row r="436">
          <cell r="C436">
            <v>502345.49</v>
          </cell>
          <cell r="D436">
            <v>580529.46</v>
          </cell>
        </row>
        <row r="449">
          <cell r="C449">
            <v>236147019.98000008</v>
          </cell>
          <cell r="D449">
            <v>324395677.65000004</v>
          </cell>
        </row>
        <row r="450">
          <cell r="C450">
            <v>0</v>
          </cell>
          <cell r="D450">
            <v>149428.04999999999</v>
          </cell>
        </row>
        <row r="451">
          <cell r="C451">
            <v>13433960.559999999</v>
          </cell>
          <cell r="D451">
            <v>-88398085.719999969</v>
          </cell>
        </row>
      </sheetData>
      <sheetData sheetId="9">
        <row r="17">
          <cell r="K17">
            <v>819031441.62000012</v>
          </cell>
        </row>
        <row r="32">
          <cell r="K32">
            <v>821476602.78999996</v>
          </cell>
        </row>
      </sheetData>
      <sheetData sheetId="10"/>
      <sheetData sheetId="11"/>
      <sheetData sheetId="12">
        <row r="19">
          <cell r="B19">
            <v>1331389.7400000002</v>
          </cell>
        </row>
        <row r="22">
          <cell r="B22">
            <v>11117429.470000001</v>
          </cell>
        </row>
        <row r="23">
          <cell r="B23">
            <v>121487.73</v>
          </cell>
        </row>
        <row r="33">
          <cell r="B33">
            <v>13433960.559999999</v>
          </cell>
          <cell r="C33">
            <v>-88398085.719999969</v>
          </cell>
        </row>
      </sheetData>
      <sheetData sheetId="13">
        <row r="27">
          <cell r="B27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tabSelected="1" workbookViewId="0">
      <selection activeCell="R14" sqref="R14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2" hidden="1" customWidth="1"/>
    <col min="10" max="10" width="13.140625" style="3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4" hidden="1" customWidth="1"/>
    <col min="15" max="15" width="15.28515625" customWidth="1"/>
    <col min="16" max="16" width="16.28515625" hidden="1" customWidth="1"/>
    <col min="17" max="17" width="15.140625" bestFit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0" width="0" hidden="1" customWidth="1"/>
    <col min="271" max="271" width="15.28515625" customWidth="1"/>
    <col min="272" max="272" width="0" hidden="1" customWidth="1"/>
    <col min="273" max="273" width="15.140625" bestFit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26" width="0" hidden="1" customWidth="1"/>
    <col min="527" max="527" width="15.28515625" customWidth="1"/>
    <col min="528" max="528" width="0" hidden="1" customWidth="1"/>
    <col min="529" max="529" width="15.140625" bestFit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2" width="0" hidden="1" customWidth="1"/>
    <col min="783" max="783" width="15.28515625" customWidth="1"/>
    <col min="784" max="784" width="0" hidden="1" customWidth="1"/>
    <col min="785" max="785" width="15.140625" bestFit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38" width="0" hidden="1" customWidth="1"/>
    <col min="1039" max="1039" width="15.28515625" customWidth="1"/>
    <col min="1040" max="1040" width="0" hidden="1" customWidth="1"/>
    <col min="1041" max="1041" width="15.140625" bestFit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4" width="0" hidden="1" customWidth="1"/>
    <col min="1295" max="1295" width="15.28515625" customWidth="1"/>
    <col min="1296" max="1296" width="0" hidden="1" customWidth="1"/>
    <col min="1297" max="1297" width="15.140625" bestFit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0" width="0" hidden="1" customWidth="1"/>
    <col min="1551" max="1551" width="15.28515625" customWidth="1"/>
    <col min="1552" max="1552" width="0" hidden="1" customWidth="1"/>
    <col min="1553" max="1553" width="15.140625" bestFit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06" width="0" hidden="1" customWidth="1"/>
    <col min="1807" max="1807" width="15.28515625" customWidth="1"/>
    <col min="1808" max="1808" width="0" hidden="1" customWidth="1"/>
    <col min="1809" max="1809" width="15.140625" bestFit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2" width="0" hidden="1" customWidth="1"/>
    <col min="2063" max="2063" width="15.28515625" customWidth="1"/>
    <col min="2064" max="2064" width="0" hidden="1" customWidth="1"/>
    <col min="2065" max="2065" width="15.140625" bestFit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18" width="0" hidden="1" customWidth="1"/>
    <col min="2319" max="2319" width="15.28515625" customWidth="1"/>
    <col min="2320" max="2320" width="0" hidden="1" customWidth="1"/>
    <col min="2321" max="2321" width="15.140625" bestFit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4" width="0" hidden="1" customWidth="1"/>
    <col min="2575" max="2575" width="15.28515625" customWidth="1"/>
    <col min="2576" max="2576" width="0" hidden="1" customWidth="1"/>
    <col min="2577" max="2577" width="15.140625" bestFit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0" width="0" hidden="1" customWidth="1"/>
    <col min="2831" max="2831" width="15.28515625" customWidth="1"/>
    <col min="2832" max="2832" width="0" hidden="1" customWidth="1"/>
    <col min="2833" max="2833" width="15.140625" bestFit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86" width="0" hidden="1" customWidth="1"/>
    <col min="3087" max="3087" width="15.28515625" customWidth="1"/>
    <col min="3088" max="3088" width="0" hidden="1" customWidth="1"/>
    <col min="3089" max="3089" width="15.140625" bestFit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2" width="0" hidden="1" customWidth="1"/>
    <col min="3343" max="3343" width="15.28515625" customWidth="1"/>
    <col min="3344" max="3344" width="0" hidden="1" customWidth="1"/>
    <col min="3345" max="3345" width="15.140625" bestFit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598" width="0" hidden="1" customWidth="1"/>
    <col min="3599" max="3599" width="15.28515625" customWidth="1"/>
    <col min="3600" max="3600" width="0" hidden="1" customWidth="1"/>
    <col min="3601" max="3601" width="15.140625" bestFit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4" width="0" hidden="1" customWidth="1"/>
    <col min="3855" max="3855" width="15.28515625" customWidth="1"/>
    <col min="3856" max="3856" width="0" hidden="1" customWidth="1"/>
    <col min="3857" max="3857" width="15.140625" bestFit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0" width="0" hidden="1" customWidth="1"/>
    <col min="4111" max="4111" width="15.28515625" customWidth="1"/>
    <col min="4112" max="4112" width="0" hidden="1" customWidth="1"/>
    <col min="4113" max="4113" width="15.140625" bestFit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66" width="0" hidden="1" customWidth="1"/>
    <col min="4367" max="4367" width="15.28515625" customWidth="1"/>
    <col min="4368" max="4368" width="0" hidden="1" customWidth="1"/>
    <col min="4369" max="4369" width="15.140625" bestFit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2" width="0" hidden="1" customWidth="1"/>
    <col min="4623" max="4623" width="15.28515625" customWidth="1"/>
    <col min="4624" max="4624" width="0" hidden="1" customWidth="1"/>
    <col min="4625" max="4625" width="15.140625" bestFit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78" width="0" hidden="1" customWidth="1"/>
    <col min="4879" max="4879" width="15.28515625" customWidth="1"/>
    <col min="4880" max="4880" width="0" hidden="1" customWidth="1"/>
    <col min="4881" max="4881" width="15.140625" bestFit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4" width="0" hidden="1" customWidth="1"/>
    <col min="5135" max="5135" width="15.28515625" customWidth="1"/>
    <col min="5136" max="5136" width="0" hidden="1" customWidth="1"/>
    <col min="5137" max="5137" width="15.140625" bestFit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0" width="0" hidden="1" customWidth="1"/>
    <col min="5391" max="5391" width="15.28515625" customWidth="1"/>
    <col min="5392" max="5392" width="0" hidden="1" customWidth="1"/>
    <col min="5393" max="5393" width="15.140625" bestFit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46" width="0" hidden="1" customWidth="1"/>
    <col min="5647" max="5647" width="15.28515625" customWidth="1"/>
    <col min="5648" max="5648" width="0" hidden="1" customWidth="1"/>
    <col min="5649" max="5649" width="15.140625" bestFit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2" width="0" hidden="1" customWidth="1"/>
    <col min="5903" max="5903" width="15.28515625" customWidth="1"/>
    <col min="5904" max="5904" width="0" hidden="1" customWidth="1"/>
    <col min="5905" max="5905" width="15.140625" bestFit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58" width="0" hidden="1" customWidth="1"/>
    <col min="6159" max="6159" width="15.28515625" customWidth="1"/>
    <col min="6160" max="6160" width="0" hidden="1" customWidth="1"/>
    <col min="6161" max="6161" width="15.140625" bestFit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4" width="0" hidden="1" customWidth="1"/>
    <col min="6415" max="6415" width="15.28515625" customWidth="1"/>
    <col min="6416" max="6416" width="0" hidden="1" customWidth="1"/>
    <col min="6417" max="6417" width="15.140625" bestFit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0" width="0" hidden="1" customWidth="1"/>
    <col min="6671" max="6671" width="15.28515625" customWidth="1"/>
    <col min="6672" max="6672" width="0" hidden="1" customWidth="1"/>
    <col min="6673" max="6673" width="15.140625" bestFit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26" width="0" hidden="1" customWidth="1"/>
    <col min="6927" max="6927" width="15.28515625" customWidth="1"/>
    <col min="6928" max="6928" width="0" hidden="1" customWidth="1"/>
    <col min="6929" max="6929" width="15.140625" bestFit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2" width="0" hidden="1" customWidth="1"/>
    <col min="7183" max="7183" width="15.28515625" customWidth="1"/>
    <col min="7184" max="7184" width="0" hidden="1" customWidth="1"/>
    <col min="7185" max="7185" width="15.140625" bestFit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38" width="0" hidden="1" customWidth="1"/>
    <col min="7439" max="7439" width="15.28515625" customWidth="1"/>
    <col min="7440" max="7440" width="0" hidden="1" customWidth="1"/>
    <col min="7441" max="7441" width="15.140625" bestFit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4" width="0" hidden="1" customWidth="1"/>
    <col min="7695" max="7695" width="15.28515625" customWidth="1"/>
    <col min="7696" max="7696" width="0" hidden="1" customWidth="1"/>
    <col min="7697" max="7697" width="15.140625" bestFit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0" width="0" hidden="1" customWidth="1"/>
    <col min="7951" max="7951" width="15.28515625" customWidth="1"/>
    <col min="7952" max="7952" width="0" hidden="1" customWidth="1"/>
    <col min="7953" max="7953" width="15.140625" bestFit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06" width="0" hidden="1" customWidth="1"/>
    <col min="8207" max="8207" width="15.28515625" customWidth="1"/>
    <col min="8208" max="8208" width="0" hidden="1" customWidth="1"/>
    <col min="8209" max="8209" width="15.140625" bestFit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2" width="0" hidden="1" customWidth="1"/>
    <col min="8463" max="8463" width="15.28515625" customWidth="1"/>
    <col min="8464" max="8464" width="0" hidden="1" customWidth="1"/>
    <col min="8465" max="8465" width="15.140625" bestFit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18" width="0" hidden="1" customWidth="1"/>
    <col min="8719" max="8719" width="15.28515625" customWidth="1"/>
    <col min="8720" max="8720" width="0" hidden="1" customWidth="1"/>
    <col min="8721" max="8721" width="15.140625" bestFit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4" width="0" hidden="1" customWidth="1"/>
    <col min="8975" max="8975" width="15.28515625" customWidth="1"/>
    <col min="8976" max="8976" width="0" hidden="1" customWidth="1"/>
    <col min="8977" max="8977" width="15.140625" bestFit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0" width="0" hidden="1" customWidth="1"/>
    <col min="9231" max="9231" width="15.28515625" customWidth="1"/>
    <col min="9232" max="9232" width="0" hidden="1" customWidth="1"/>
    <col min="9233" max="9233" width="15.140625" bestFit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86" width="0" hidden="1" customWidth="1"/>
    <col min="9487" max="9487" width="15.28515625" customWidth="1"/>
    <col min="9488" max="9488" width="0" hidden="1" customWidth="1"/>
    <col min="9489" max="9489" width="15.140625" bestFit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2" width="0" hidden="1" customWidth="1"/>
    <col min="9743" max="9743" width="15.28515625" customWidth="1"/>
    <col min="9744" max="9744" width="0" hidden="1" customWidth="1"/>
    <col min="9745" max="9745" width="15.140625" bestFit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9998" width="0" hidden="1" customWidth="1"/>
    <col min="9999" max="9999" width="15.28515625" customWidth="1"/>
    <col min="10000" max="10000" width="0" hidden="1" customWidth="1"/>
    <col min="10001" max="10001" width="15.140625" bestFit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4" width="0" hidden="1" customWidth="1"/>
    <col min="10255" max="10255" width="15.28515625" customWidth="1"/>
    <col min="10256" max="10256" width="0" hidden="1" customWidth="1"/>
    <col min="10257" max="10257" width="15.140625" bestFit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0" width="0" hidden="1" customWidth="1"/>
    <col min="10511" max="10511" width="15.28515625" customWidth="1"/>
    <col min="10512" max="10512" width="0" hidden="1" customWidth="1"/>
    <col min="10513" max="10513" width="15.140625" bestFit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66" width="0" hidden="1" customWidth="1"/>
    <col min="10767" max="10767" width="15.28515625" customWidth="1"/>
    <col min="10768" max="10768" width="0" hidden="1" customWidth="1"/>
    <col min="10769" max="10769" width="15.140625" bestFit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2" width="0" hidden="1" customWidth="1"/>
    <col min="11023" max="11023" width="15.28515625" customWidth="1"/>
    <col min="11024" max="11024" width="0" hidden="1" customWidth="1"/>
    <col min="11025" max="11025" width="15.140625" bestFit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78" width="0" hidden="1" customWidth="1"/>
    <col min="11279" max="11279" width="15.28515625" customWidth="1"/>
    <col min="11280" max="11280" width="0" hidden="1" customWidth="1"/>
    <col min="11281" max="11281" width="15.140625" bestFit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4" width="0" hidden="1" customWidth="1"/>
    <col min="11535" max="11535" width="15.28515625" customWidth="1"/>
    <col min="11536" max="11536" width="0" hidden="1" customWidth="1"/>
    <col min="11537" max="11537" width="15.140625" bestFit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0" width="0" hidden="1" customWidth="1"/>
    <col min="11791" max="11791" width="15.28515625" customWidth="1"/>
    <col min="11792" max="11792" width="0" hidden="1" customWidth="1"/>
    <col min="11793" max="11793" width="15.140625" bestFit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46" width="0" hidden="1" customWidth="1"/>
    <col min="12047" max="12047" width="15.28515625" customWidth="1"/>
    <col min="12048" max="12048" width="0" hidden="1" customWidth="1"/>
    <col min="12049" max="12049" width="15.140625" bestFit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2" width="0" hidden="1" customWidth="1"/>
    <col min="12303" max="12303" width="15.28515625" customWidth="1"/>
    <col min="12304" max="12304" width="0" hidden="1" customWidth="1"/>
    <col min="12305" max="12305" width="15.140625" bestFit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58" width="0" hidden="1" customWidth="1"/>
    <col min="12559" max="12559" width="15.28515625" customWidth="1"/>
    <col min="12560" max="12560" width="0" hidden="1" customWidth="1"/>
    <col min="12561" max="12561" width="15.140625" bestFit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4" width="0" hidden="1" customWidth="1"/>
    <col min="12815" max="12815" width="15.28515625" customWidth="1"/>
    <col min="12816" max="12816" width="0" hidden="1" customWidth="1"/>
    <col min="12817" max="12817" width="15.140625" bestFit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0" width="0" hidden="1" customWidth="1"/>
    <col min="13071" max="13071" width="15.28515625" customWidth="1"/>
    <col min="13072" max="13072" width="0" hidden="1" customWidth="1"/>
    <col min="13073" max="13073" width="15.140625" bestFit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26" width="0" hidden="1" customWidth="1"/>
    <col min="13327" max="13327" width="15.28515625" customWidth="1"/>
    <col min="13328" max="13328" width="0" hidden="1" customWidth="1"/>
    <col min="13329" max="13329" width="15.140625" bestFit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2" width="0" hidden="1" customWidth="1"/>
    <col min="13583" max="13583" width="15.28515625" customWidth="1"/>
    <col min="13584" max="13584" width="0" hidden="1" customWidth="1"/>
    <col min="13585" max="13585" width="15.140625" bestFit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38" width="0" hidden="1" customWidth="1"/>
    <col min="13839" max="13839" width="15.28515625" customWidth="1"/>
    <col min="13840" max="13840" width="0" hidden="1" customWidth="1"/>
    <col min="13841" max="13841" width="15.140625" bestFit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4" width="0" hidden="1" customWidth="1"/>
    <col min="14095" max="14095" width="15.28515625" customWidth="1"/>
    <col min="14096" max="14096" width="0" hidden="1" customWidth="1"/>
    <col min="14097" max="14097" width="15.140625" bestFit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0" width="0" hidden="1" customWidth="1"/>
    <col min="14351" max="14351" width="15.28515625" customWidth="1"/>
    <col min="14352" max="14352" width="0" hidden="1" customWidth="1"/>
    <col min="14353" max="14353" width="15.140625" bestFit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06" width="0" hidden="1" customWidth="1"/>
    <col min="14607" max="14607" width="15.28515625" customWidth="1"/>
    <col min="14608" max="14608" width="0" hidden="1" customWidth="1"/>
    <col min="14609" max="14609" width="15.140625" bestFit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2" width="0" hidden="1" customWidth="1"/>
    <col min="14863" max="14863" width="15.28515625" customWidth="1"/>
    <col min="14864" max="14864" width="0" hidden="1" customWidth="1"/>
    <col min="14865" max="14865" width="15.140625" bestFit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18" width="0" hidden="1" customWidth="1"/>
    <col min="15119" max="15119" width="15.28515625" customWidth="1"/>
    <col min="15120" max="15120" width="0" hidden="1" customWidth="1"/>
    <col min="15121" max="15121" width="15.140625" bestFit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4" width="0" hidden="1" customWidth="1"/>
    <col min="15375" max="15375" width="15.28515625" customWidth="1"/>
    <col min="15376" max="15376" width="0" hidden="1" customWidth="1"/>
    <col min="15377" max="15377" width="15.140625" bestFit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0" width="0" hidden="1" customWidth="1"/>
    <col min="15631" max="15631" width="15.28515625" customWidth="1"/>
    <col min="15632" max="15632" width="0" hidden="1" customWidth="1"/>
    <col min="15633" max="15633" width="15.140625" bestFit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86" width="0" hidden="1" customWidth="1"/>
    <col min="15887" max="15887" width="15.28515625" customWidth="1"/>
    <col min="15888" max="15888" width="0" hidden="1" customWidth="1"/>
    <col min="15889" max="15889" width="15.140625" bestFit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2" width="0" hidden="1" customWidth="1"/>
    <col min="16143" max="16143" width="15.28515625" customWidth="1"/>
    <col min="16144" max="16144" width="0" hidden="1" customWidth="1"/>
    <col min="16145" max="16145" width="15.140625" bestFit="1" customWidth="1"/>
  </cols>
  <sheetData>
    <row r="4" spans="1:17" x14ac:dyDescent="0.25">
      <c r="A4" s="1" t="str">
        <f>+[1]BALANZA!B1</f>
        <v>CORPORACION DEL ACUEDUCTO Y ALCANTARILLADO DE MOCA</v>
      </c>
      <c r="B4" s="1"/>
      <c r="C4" s="1"/>
    </row>
    <row r="5" spans="1:17" x14ac:dyDescent="0.25">
      <c r="A5" s="1" t="s">
        <v>0</v>
      </c>
      <c r="B5" s="1"/>
      <c r="C5" s="1"/>
    </row>
    <row r="6" spans="1:17" x14ac:dyDescent="0.25">
      <c r="A6" s="1" t="str">
        <f>CONCATENATE("Al ",[1]BALANZA!B3, " Y ",[1]BALANZA!C4)</f>
        <v>Al 29 de febrero del 2024 Y 2023</v>
      </c>
      <c r="B6" s="1"/>
      <c r="C6" s="1"/>
    </row>
    <row r="7" spans="1:17" x14ac:dyDescent="0.25">
      <c r="A7" s="1" t="s">
        <v>1</v>
      </c>
      <c r="B7" s="1"/>
      <c r="C7" s="1"/>
    </row>
    <row r="8" spans="1:17" ht="18.75" x14ac:dyDescent="0.25">
      <c r="A8" s="5"/>
      <c r="B8" s="6">
        <f>+[1]BALANZA!B4</f>
        <v>2024</v>
      </c>
      <c r="C8" s="6">
        <f>+[1]BALANZA!C4</f>
        <v>2023</v>
      </c>
      <c r="I8" s="7"/>
    </row>
    <row r="9" spans="1:17" x14ac:dyDescent="0.25">
      <c r="A9" s="8" t="s">
        <v>2</v>
      </c>
      <c r="B9" s="9"/>
      <c r="C9" s="10"/>
      <c r="I9" s="7"/>
    </row>
    <row r="10" spans="1:17" ht="15.75" x14ac:dyDescent="0.25">
      <c r="A10" s="8" t="s">
        <v>3</v>
      </c>
      <c r="B10" s="11"/>
      <c r="C10" s="12"/>
      <c r="I10" s="7"/>
    </row>
    <row r="11" spans="1:17" x14ac:dyDescent="0.25">
      <c r="A11" s="13" t="s">
        <v>4</v>
      </c>
      <c r="B11" s="14">
        <f>+'[1]Notas NF'!C126</f>
        <v>262553641</v>
      </c>
      <c r="C11" s="14">
        <f>+'[1]Notas NF'!D126</f>
        <v>198749953.56999999</v>
      </c>
      <c r="E11" s="4"/>
      <c r="F11" s="4"/>
      <c r="I11" s="7">
        <f t="shared" ref="I11:I17" si="0">+C11-B11</f>
        <v>-63803687.430000007</v>
      </c>
      <c r="N11" s="15"/>
      <c r="O11" s="16"/>
      <c r="P11" s="4"/>
      <c r="Q11" s="4"/>
    </row>
    <row r="12" spans="1:17" x14ac:dyDescent="0.25">
      <c r="A12" s="13" t="s">
        <v>5</v>
      </c>
      <c r="B12" s="14">
        <f>+'[1]Notas NF'!C142</f>
        <v>453000</v>
      </c>
      <c r="C12" s="14">
        <f>+'[1]Notas NF'!D142</f>
        <v>453000</v>
      </c>
      <c r="E12" s="4">
        <f t="shared" ref="E12:E29" si="1">+B12-C12</f>
        <v>0</v>
      </c>
      <c r="F12" s="4"/>
      <c r="I12" s="7">
        <f t="shared" si="0"/>
        <v>0</v>
      </c>
      <c r="N12" s="15"/>
      <c r="O12" s="16"/>
      <c r="P12" s="4"/>
      <c r="Q12" s="4"/>
    </row>
    <row r="13" spans="1:17" hidden="1" x14ac:dyDescent="0.25">
      <c r="A13" s="13" t="s">
        <v>6</v>
      </c>
      <c r="B13" s="14">
        <v>0</v>
      </c>
      <c r="C13" s="14">
        <v>0</v>
      </c>
      <c r="E13" s="4">
        <f t="shared" si="1"/>
        <v>0</v>
      </c>
      <c r="F13" s="4"/>
      <c r="I13" s="7">
        <f t="shared" si="0"/>
        <v>0</v>
      </c>
      <c r="N13" s="15"/>
      <c r="O13" s="16"/>
      <c r="P13" s="4"/>
      <c r="Q13" s="4"/>
    </row>
    <row r="14" spans="1:17" ht="15" customHeight="1" x14ac:dyDescent="0.25">
      <c r="A14" s="13" t="s">
        <v>7</v>
      </c>
      <c r="B14" s="14">
        <f>+'[1]Notas NF'!C154</f>
        <v>-41368649.880000003</v>
      </c>
      <c r="C14" s="14">
        <f>+'[1]Notas NF'!D154</f>
        <v>13209579</v>
      </c>
      <c r="E14" s="4">
        <f t="shared" si="1"/>
        <v>-54578228.880000003</v>
      </c>
      <c r="F14" s="4"/>
      <c r="I14" s="7">
        <f t="shared" si="0"/>
        <v>54578228.880000003</v>
      </c>
      <c r="N14" s="15"/>
      <c r="O14" s="16"/>
      <c r="P14" s="4"/>
      <c r="Q14" s="4"/>
    </row>
    <row r="15" spans="1:17" x14ac:dyDescent="0.25">
      <c r="A15" s="13" t="s">
        <v>8</v>
      </c>
      <c r="B15" s="14">
        <f>+'[1]Notas NF'!C168</f>
        <v>24378073.23</v>
      </c>
      <c r="C15" s="14">
        <f>+'[1]Notas NF'!D168</f>
        <v>23878010</v>
      </c>
      <c r="E15" s="4">
        <f t="shared" si="1"/>
        <v>500063.23000000045</v>
      </c>
      <c r="F15" s="4">
        <f>+E15</f>
        <v>500063.23000000045</v>
      </c>
      <c r="I15" s="7">
        <f t="shared" si="0"/>
        <v>-500063.23000000045</v>
      </c>
      <c r="J15" s="15">
        <f>+B15-C15</f>
        <v>500063.23000000045</v>
      </c>
      <c r="N15" s="17">
        <f>+B15-C15</f>
        <v>500063.23000000045</v>
      </c>
      <c r="O15" s="16"/>
      <c r="P15" s="4"/>
      <c r="Q15" s="4"/>
    </row>
    <row r="16" spans="1:17" x14ac:dyDescent="0.25">
      <c r="A16" s="13" t="s">
        <v>9</v>
      </c>
      <c r="B16" s="14">
        <f>+'[1]Notas NF'!C187</f>
        <v>298570.18</v>
      </c>
      <c r="C16" s="14">
        <f>+'[1]Notas NF'!D187</f>
        <v>373212.74</v>
      </c>
      <c r="E16" s="4">
        <f t="shared" si="1"/>
        <v>-74642.559999999998</v>
      </c>
      <c r="F16" s="4">
        <f>-E16+1800</f>
        <v>76442.559999999998</v>
      </c>
      <c r="G16" s="4">
        <f>+F16/5</f>
        <v>15288.511999999999</v>
      </c>
      <c r="I16" s="7">
        <f t="shared" si="0"/>
        <v>74642.559999999998</v>
      </c>
      <c r="J16" s="15">
        <f>+B16-C16</f>
        <v>-74642.559999999998</v>
      </c>
      <c r="N16" s="17">
        <f>+B16-C16</f>
        <v>-74642.559999999998</v>
      </c>
      <c r="O16" s="16"/>
      <c r="P16" s="4"/>
      <c r="Q16" s="4"/>
    </row>
    <row r="17" spans="1:17" x14ac:dyDescent="0.25">
      <c r="A17" s="13" t="s">
        <v>10</v>
      </c>
      <c r="B17" s="18">
        <f>+'[1]Notas NF'!C212</f>
        <v>193172</v>
      </c>
      <c r="C17" s="18">
        <f>+'[1]Notas NF'!D212</f>
        <v>193172</v>
      </c>
      <c r="E17" s="4">
        <f t="shared" si="1"/>
        <v>0</v>
      </c>
      <c r="F17" s="4">
        <f>SUM(F15:F16)</f>
        <v>576505.7900000005</v>
      </c>
      <c r="G17" s="4">
        <f>+F17+'[1]Pres A'!O310</f>
        <v>576505.7900000005</v>
      </c>
      <c r="I17" s="7">
        <f t="shared" si="0"/>
        <v>0</v>
      </c>
      <c r="J17" s="15"/>
      <c r="N17" s="17"/>
      <c r="O17" s="16"/>
      <c r="P17" s="4"/>
      <c r="Q17" s="4"/>
    </row>
    <row r="18" spans="1:17" x14ac:dyDescent="0.25">
      <c r="A18" s="8" t="s">
        <v>11</v>
      </c>
      <c r="B18" s="19">
        <f>SUM(B11:B17)</f>
        <v>246507806.53</v>
      </c>
      <c r="C18" s="19">
        <f>SUM(C11:C17)</f>
        <v>236856927.31</v>
      </c>
      <c r="E18" s="4">
        <f>SUM(E15:E17)</f>
        <v>425420.67000000045</v>
      </c>
      <c r="F18" s="4"/>
      <c r="I18" s="7">
        <f>SUM(I11:I17)</f>
        <v>-9650879.2200000044</v>
      </c>
      <c r="J18" s="20">
        <f>SUM(I14:I17)</f>
        <v>54152808.210000008</v>
      </c>
      <c r="N18" s="17">
        <f>SUM(N15:N17)</f>
        <v>425420.67000000045</v>
      </c>
      <c r="O18" s="16"/>
      <c r="P18" s="4"/>
      <c r="Q18" s="4"/>
    </row>
    <row r="19" spans="1:17" x14ac:dyDescent="0.25">
      <c r="A19" s="8" t="s">
        <v>12</v>
      </c>
      <c r="B19" s="21"/>
      <c r="C19" s="21"/>
      <c r="E19" s="4">
        <f t="shared" si="1"/>
        <v>0</v>
      </c>
      <c r="F19" s="4"/>
      <c r="I19" s="7"/>
      <c r="J19" s="22" t="e">
        <f>J18-#REF!</f>
        <v>#REF!</v>
      </c>
      <c r="N19" s="15"/>
      <c r="O19" s="16"/>
      <c r="P19" s="4"/>
      <c r="Q19" s="4"/>
    </row>
    <row r="20" spans="1:17" hidden="1" x14ac:dyDescent="0.25">
      <c r="A20" s="13" t="s">
        <v>13</v>
      </c>
      <c r="B20" s="14">
        <v>0</v>
      </c>
      <c r="C20" s="14">
        <v>0</v>
      </c>
      <c r="E20" s="4">
        <f t="shared" si="1"/>
        <v>0</v>
      </c>
      <c r="F20" s="4"/>
      <c r="I20" s="7"/>
      <c r="J20" s="22" t="e">
        <f>#REF!-J19</f>
        <v>#REF!</v>
      </c>
      <c r="N20" s="15"/>
      <c r="O20" s="16"/>
      <c r="P20" s="4"/>
      <c r="Q20" s="4"/>
    </row>
    <row r="21" spans="1:17" hidden="1" x14ac:dyDescent="0.25">
      <c r="A21" s="13" t="s">
        <v>14</v>
      </c>
      <c r="B21" s="14">
        <v>0</v>
      </c>
      <c r="C21" s="14">
        <v>0</v>
      </c>
      <c r="E21" s="4">
        <f t="shared" si="1"/>
        <v>0</v>
      </c>
      <c r="F21" s="4"/>
      <c r="I21" s="7"/>
      <c r="J21" s="22" t="e">
        <f t="shared" ref="J21:J29" si="2">J19-J20</f>
        <v>#REF!</v>
      </c>
      <c r="N21" s="15"/>
      <c r="O21" s="16"/>
      <c r="P21" s="4"/>
      <c r="Q21" s="4"/>
    </row>
    <row r="22" spans="1:17" hidden="1" x14ac:dyDescent="0.25">
      <c r="A22" s="13" t="s">
        <v>15</v>
      </c>
      <c r="B22" s="14">
        <v>0</v>
      </c>
      <c r="C22" s="14">
        <v>0</v>
      </c>
      <c r="E22" s="4">
        <f t="shared" si="1"/>
        <v>0</v>
      </c>
      <c r="F22" s="4"/>
      <c r="I22" s="7"/>
      <c r="J22" s="22" t="e">
        <f t="shared" si="2"/>
        <v>#REF!</v>
      </c>
      <c r="N22" s="15"/>
      <c r="O22" s="16"/>
      <c r="P22" s="4"/>
      <c r="Q22" s="4"/>
    </row>
    <row r="23" spans="1:17" hidden="1" x14ac:dyDescent="0.25">
      <c r="A23" s="13" t="s">
        <v>16</v>
      </c>
      <c r="B23" s="14">
        <v>0</v>
      </c>
      <c r="C23" s="14">
        <v>0</v>
      </c>
      <c r="E23" s="4">
        <f t="shared" si="1"/>
        <v>0</v>
      </c>
      <c r="F23" s="4"/>
      <c r="I23" s="7"/>
      <c r="J23" s="22" t="e">
        <f t="shared" si="2"/>
        <v>#REF!</v>
      </c>
      <c r="N23" s="15"/>
      <c r="O23" s="16"/>
      <c r="P23" s="4"/>
      <c r="Q23" s="4"/>
    </row>
    <row r="24" spans="1:17" x14ac:dyDescent="0.25">
      <c r="A24" s="13" t="s">
        <v>17</v>
      </c>
      <c r="B24" s="14">
        <f>+[1]nota13!K32</f>
        <v>821476602.78999996</v>
      </c>
      <c r="C24" s="14">
        <f>+[1]nota13!K17</f>
        <v>819031441.62000012</v>
      </c>
      <c r="E24" s="4">
        <f t="shared" si="1"/>
        <v>2445161.1699998379</v>
      </c>
      <c r="F24" s="4"/>
      <c r="I24" s="7">
        <f t="shared" ref="I24:I29" si="3">+C24-B24</f>
        <v>-2445161.1699998379</v>
      </c>
      <c r="J24" s="22">
        <f>+B24-C24</f>
        <v>2445161.1699998379</v>
      </c>
      <c r="N24" s="15"/>
      <c r="O24" s="16"/>
      <c r="P24" s="4"/>
      <c r="Q24" s="4"/>
    </row>
    <row r="25" spans="1:17" x14ac:dyDescent="0.25">
      <c r="A25" s="13" t="s">
        <v>18</v>
      </c>
      <c r="B25" s="14">
        <f>+'[1]Notas NF'!C363</f>
        <v>119950.41999999998</v>
      </c>
      <c r="C25" s="14">
        <f>+'[1]Notas NF'!D363</f>
        <v>160568.42000000001</v>
      </c>
      <c r="E25" s="4">
        <f t="shared" si="1"/>
        <v>-40618.000000000029</v>
      </c>
      <c r="F25" s="4"/>
      <c r="I25" s="7">
        <f t="shared" si="3"/>
        <v>40618.000000000029</v>
      </c>
      <c r="J25" s="22">
        <f>+B25-C25</f>
        <v>-40618.000000000029</v>
      </c>
      <c r="N25" s="15"/>
      <c r="O25" s="16"/>
      <c r="P25" s="4"/>
      <c r="Q25" s="4"/>
    </row>
    <row r="26" spans="1:17" hidden="1" x14ac:dyDescent="0.25">
      <c r="A26" s="13" t="s">
        <v>19</v>
      </c>
      <c r="B26" s="14">
        <v>0</v>
      </c>
      <c r="C26" s="14">
        <v>0</v>
      </c>
      <c r="E26" s="4">
        <f t="shared" si="1"/>
        <v>0</v>
      </c>
      <c r="F26" s="4"/>
      <c r="I26" s="7">
        <f t="shared" si="3"/>
        <v>0</v>
      </c>
      <c r="J26" s="22">
        <f>+B26-C26</f>
        <v>0</v>
      </c>
      <c r="N26" s="15"/>
      <c r="O26" s="16"/>
      <c r="P26" s="4"/>
      <c r="Q26" s="4"/>
    </row>
    <row r="27" spans="1:17" x14ac:dyDescent="0.25">
      <c r="A27" s="8" t="s">
        <v>20</v>
      </c>
      <c r="B27" s="19">
        <f>SUM(B20:B26)</f>
        <v>821596553.20999992</v>
      </c>
      <c r="C27" s="19">
        <f>SUM(C20:C26)</f>
        <v>819192010.04000008</v>
      </c>
      <c r="E27" s="4">
        <f>SUM(E12:E26)</f>
        <v>-51322844.370000169</v>
      </c>
      <c r="F27" s="4">
        <f>+E27+E16+E15</f>
        <v>-50897423.700000167</v>
      </c>
      <c r="I27" s="7">
        <f t="shared" si="3"/>
        <v>-2404543.1699998379</v>
      </c>
      <c r="J27" s="22">
        <f>+B27-C27</f>
        <v>2404543.1699998379</v>
      </c>
      <c r="N27" s="15"/>
      <c r="O27" s="16"/>
      <c r="P27" s="4"/>
      <c r="Q27" s="4"/>
    </row>
    <row r="28" spans="1:17" x14ac:dyDescent="0.25">
      <c r="A28" s="8"/>
      <c r="B28" s="21"/>
      <c r="C28" s="21"/>
      <c r="E28" s="4">
        <f t="shared" si="1"/>
        <v>0</v>
      </c>
      <c r="F28" s="4"/>
      <c r="I28" s="7">
        <f t="shared" si="3"/>
        <v>0</v>
      </c>
      <c r="J28" s="22">
        <f t="shared" si="2"/>
        <v>-2404543.1699998379</v>
      </c>
      <c r="N28" s="15"/>
      <c r="O28" s="16"/>
      <c r="P28" s="4"/>
      <c r="Q28" s="4"/>
    </row>
    <row r="29" spans="1:17" ht="15.75" thickBot="1" x14ac:dyDescent="0.3">
      <c r="A29" s="8" t="s">
        <v>21</v>
      </c>
      <c r="B29" s="23">
        <f>+B27+B18</f>
        <v>1068104359.7399999</v>
      </c>
      <c r="C29" s="23">
        <f>+C27+C18</f>
        <v>1056048937.3500001</v>
      </c>
      <c r="E29" s="4">
        <f t="shared" si="1"/>
        <v>12055422.389999747</v>
      </c>
      <c r="F29" s="4"/>
      <c r="G29" s="4">
        <f>+[1]BALANZA!C12:C32</f>
        <v>3620347.32</v>
      </c>
      <c r="I29" s="7">
        <f t="shared" si="3"/>
        <v>-12055422.389999747</v>
      </c>
      <c r="J29" s="22">
        <f t="shared" si="2"/>
        <v>4809086.3399996758</v>
      </c>
      <c r="N29" s="15"/>
      <c r="O29" s="16"/>
      <c r="P29" s="4"/>
      <c r="Q29" s="4"/>
    </row>
    <row r="30" spans="1:17" ht="19.5" thickTop="1" x14ac:dyDescent="0.25">
      <c r="A30" s="8" t="s">
        <v>22</v>
      </c>
      <c r="B30" s="24"/>
      <c r="C30" s="24"/>
      <c r="F30" s="4"/>
      <c r="N30" s="15"/>
      <c r="O30" s="16"/>
      <c r="P30" s="4"/>
      <c r="Q30" s="4"/>
    </row>
    <row r="31" spans="1:17" ht="14.25" customHeight="1" x14ac:dyDescent="0.25">
      <c r="A31" s="8" t="s">
        <v>23</v>
      </c>
      <c r="B31" s="14"/>
      <c r="C31" s="14"/>
      <c r="F31" s="4"/>
      <c r="N31" s="15"/>
      <c r="O31" s="16"/>
      <c r="P31" s="4"/>
      <c r="Q31" s="4"/>
    </row>
    <row r="32" spans="1:17" ht="15" hidden="1" customHeight="1" x14ac:dyDescent="0.25">
      <c r="A32" s="13" t="s">
        <v>24</v>
      </c>
      <c r="B32" s="14">
        <v>0</v>
      </c>
      <c r="C32" s="14">
        <v>0</v>
      </c>
      <c r="F32" s="4">
        <f>+C32-B32</f>
        <v>0</v>
      </c>
      <c r="N32" s="15"/>
      <c r="O32" s="16"/>
      <c r="P32" s="4"/>
      <c r="Q32" s="4"/>
    </row>
    <row r="33" spans="1:17" x14ac:dyDescent="0.25">
      <c r="A33" s="13" t="s">
        <v>25</v>
      </c>
      <c r="B33" s="14">
        <f>+'[1]Notas NF'!C383</f>
        <v>8975679.8100000005</v>
      </c>
      <c r="C33" s="14">
        <f>+'[1]Notas NF'!D383</f>
        <v>10276034.01</v>
      </c>
      <c r="F33" s="4">
        <f>+C33-B33</f>
        <v>1300354.1999999993</v>
      </c>
      <c r="N33" s="15"/>
      <c r="O33" s="16"/>
      <c r="P33" s="4"/>
      <c r="Q33" s="4"/>
    </row>
    <row r="34" spans="1:17" ht="21" hidden="1" customHeight="1" x14ac:dyDescent="0.25">
      <c r="A34" s="13" t="s">
        <v>26</v>
      </c>
      <c r="B34" s="14">
        <f>+'[1]Notas NF'!C394</f>
        <v>0</v>
      </c>
      <c r="C34" s="14">
        <f>+'[1]Notas NF'!D394</f>
        <v>0</v>
      </c>
      <c r="F34" s="4"/>
      <c r="N34" s="15"/>
      <c r="O34" s="16"/>
      <c r="P34" s="4"/>
      <c r="Q34" s="4"/>
    </row>
    <row r="35" spans="1:17" ht="18" hidden="1" customHeight="1" x14ac:dyDescent="0.25">
      <c r="A35" s="13" t="s">
        <v>27</v>
      </c>
      <c r="B35" s="14">
        <v>0</v>
      </c>
      <c r="C35" s="14">
        <v>0</v>
      </c>
      <c r="F35" s="4"/>
      <c r="N35" s="15"/>
      <c r="O35" s="16"/>
      <c r="P35" s="4"/>
      <c r="Q35" s="4"/>
    </row>
    <row r="36" spans="1:17" ht="13.5" customHeight="1" x14ac:dyDescent="0.25">
      <c r="A36" s="13" t="s">
        <v>28</v>
      </c>
      <c r="B36" s="14">
        <f>+'[1]Notas NF'!C419+'[1]Notas NF'!C436</f>
        <v>754644.79</v>
      </c>
      <c r="C36" s="14">
        <f>+'[1]Notas NF'!D419+'[1]Notas NF'!D436</f>
        <v>832828.76</v>
      </c>
      <c r="E36" s="4"/>
      <c r="F36" s="4">
        <f>+C36-B36</f>
        <v>78183.969999999972</v>
      </c>
      <c r="N36" s="15"/>
      <c r="O36" s="16"/>
      <c r="P36" s="4"/>
      <c r="Q36" s="4"/>
    </row>
    <row r="37" spans="1:17" hidden="1" x14ac:dyDescent="0.25">
      <c r="A37" s="13" t="s">
        <v>29</v>
      </c>
      <c r="B37" s="14">
        <v>0</v>
      </c>
      <c r="C37" s="14">
        <v>0</v>
      </c>
      <c r="F37" s="4"/>
      <c r="N37" s="15"/>
      <c r="O37" s="16"/>
      <c r="P37" s="4"/>
      <c r="Q37" s="4"/>
    </row>
    <row r="38" spans="1:17" hidden="1" x14ac:dyDescent="0.25">
      <c r="A38" s="13" t="s">
        <v>29</v>
      </c>
      <c r="B38" s="14">
        <v>0</v>
      </c>
      <c r="C38" s="14">
        <v>0</v>
      </c>
      <c r="F38" s="4"/>
      <c r="N38" s="15"/>
      <c r="O38" s="16"/>
      <c r="P38" s="4"/>
      <c r="Q38" s="4"/>
    </row>
    <row r="39" spans="1:17" ht="20.25" hidden="1" customHeight="1" x14ac:dyDescent="0.25">
      <c r="A39" s="13" t="s">
        <v>30</v>
      </c>
      <c r="B39" s="14"/>
      <c r="C39" s="14"/>
      <c r="F39" s="4"/>
      <c r="N39" s="15"/>
      <c r="O39" s="16"/>
      <c r="P39" s="4"/>
      <c r="Q39" s="4"/>
    </row>
    <row r="40" spans="1:17" ht="20.25" hidden="1" customHeight="1" x14ac:dyDescent="0.25">
      <c r="A40" s="13" t="s">
        <v>31</v>
      </c>
      <c r="B40" s="18">
        <v>0</v>
      </c>
      <c r="C40" s="18">
        <v>0</v>
      </c>
      <c r="F40" s="4"/>
      <c r="N40" s="15"/>
      <c r="O40" s="16"/>
      <c r="P40" s="4"/>
      <c r="Q40" s="4"/>
    </row>
    <row r="41" spans="1:17" x14ac:dyDescent="0.25">
      <c r="A41" s="8" t="s">
        <v>32</v>
      </c>
      <c r="B41" s="25">
        <f>SUM(B32:B40)</f>
        <v>9730324.6000000015</v>
      </c>
      <c r="C41" s="25">
        <f>SUM(C32:C40)</f>
        <v>11108862.77</v>
      </c>
      <c r="F41" s="4">
        <f>SUM(F32:F40)</f>
        <v>1378538.1699999992</v>
      </c>
      <c r="I41" s="7"/>
      <c r="N41" s="15"/>
      <c r="O41" s="16"/>
      <c r="P41" s="4"/>
      <c r="Q41" s="4"/>
    </row>
    <row r="42" spans="1:17" x14ac:dyDescent="0.25">
      <c r="A42" s="8"/>
      <c r="B42" s="21"/>
      <c r="C42" s="21"/>
      <c r="F42" s="4">
        <f>+[1]ERF!B19+[1]ERF!B22+[1]ERF!B23+[1]EFE2!B27</f>
        <v>12570306.940000001</v>
      </c>
      <c r="N42" s="15"/>
      <c r="O42" s="16"/>
      <c r="P42" s="4"/>
      <c r="Q42" s="4"/>
    </row>
    <row r="43" spans="1:17" ht="18.75" hidden="1" x14ac:dyDescent="0.25">
      <c r="A43" s="8" t="s">
        <v>33</v>
      </c>
      <c r="B43" s="24"/>
      <c r="C43" s="24"/>
      <c r="N43" s="15"/>
      <c r="O43" s="16"/>
      <c r="P43" s="4"/>
      <c r="Q43" s="4"/>
    </row>
    <row r="44" spans="1:17" hidden="1" x14ac:dyDescent="0.25">
      <c r="A44" s="13" t="s">
        <v>34</v>
      </c>
      <c r="B44" s="14">
        <v>0</v>
      </c>
      <c r="C44" s="14">
        <v>0</v>
      </c>
      <c r="N44" s="15"/>
      <c r="O44" s="16"/>
      <c r="P44" s="4"/>
      <c r="Q44" s="4"/>
    </row>
    <row r="45" spans="1:17" hidden="1" x14ac:dyDescent="0.25">
      <c r="A45" s="13" t="s">
        <v>35</v>
      </c>
      <c r="B45" s="14">
        <v>0</v>
      </c>
      <c r="C45" s="14">
        <v>0</v>
      </c>
      <c r="N45" s="15"/>
      <c r="O45" s="16"/>
      <c r="P45" s="4"/>
      <c r="Q45" s="4"/>
    </row>
    <row r="46" spans="1:17" hidden="1" x14ac:dyDescent="0.25">
      <c r="A46" s="13" t="s">
        <v>36</v>
      </c>
      <c r="B46" s="14">
        <v>0</v>
      </c>
      <c r="C46" s="14">
        <v>0</v>
      </c>
      <c r="N46" s="15"/>
      <c r="O46" s="16"/>
      <c r="P46" s="4"/>
      <c r="Q46" s="4"/>
    </row>
    <row r="47" spans="1:17" hidden="1" x14ac:dyDescent="0.25">
      <c r="A47" s="13" t="s">
        <v>37</v>
      </c>
      <c r="B47" s="14">
        <v>0</v>
      </c>
      <c r="C47" s="14">
        <v>0</v>
      </c>
      <c r="N47" s="15"/>
      <c r="O47" s="16"/>
      <c r="P47" s="4"/>
      <c r="Q47" s="4"/>
    </row>
    <row r="48" spans="1:17" hidden="1" x14ac:dyDescent="0.25">
      <c r="A48" s="13" t="s">
        <v>38</v>
      </c>
      <c r="B48" s="14">
        <v>0</v>
      </c>
      <c r="C48" s="14">
        <v>0</v>
      </c>
      <c r="N48" s="15"/>
      <c r="O48" s="16"/>
      <c r="P48" s="4"/>
      <c r="Q48" s="4"/>
    </row>
    <row r="49" spans="1:17" hidden="1" x14ac:dyDescent="0.25">
      <c r="A49" s="13" t="s">
        <v>39</v>
      </c>
      <c r="B49" s="18">
        <v>0</v>
      </c>
      <c r="C49" s="18">
        <v>0</v>
      </c>
      <c r="N49" s="15"/>
      <c r="O49" s="16"/>
      <c r="P49" s="4"/>
      <c r="Q49" s="4"/>
    </row>
    <row r="50" spans="1:17" hidden="1" x14ac:dyDescent="0.25">
      <c r="A50" s="8" t="s">
        <v>40</v>
      </c>
      <c r="B50" s="25">
        <f>SUM(B44:B49)</f>
        <v>0</v>
      </c>
      <c r="C50" s="25">
        <f>SUM(C44:C49)</f>
        <v>0</v>
      </c>
      <c r="N50" s="15"/>
      <c r="O50" s="16"/>
      <c r="P50" s="4"/>
      <c r="Q50" s="4"/>
    </row>
    <row r="51" spans="1:17" ht="0.75" customHeight="1" x14ac:dyDescent="0.25">
      <c r="A51" s="8"/>
      <c r="B51" s="21"/>
      <c r="C51" s="21"/>
      <c r="N51" s="15"/>
      <c r="O51" s="16"/>
      <c r="P51" s="4"/>
      <c r="Q51" s="4"/>
    </row>
    <row r="52" spans="1:17" x14ac:dyDescent="0.25">
      <c r="A52" s="8" t="s">
        <v>41</v>
      </c>
      <c r="B52" s="25">
        <f>+B50+B41</f>
        <v>9730324.6000000015</v>
      </c>
      <c r="C52" s="25">
        <f>+C50+C41</f>
        <v>11108862.77</v>
      </c>
      <c r="N52" s="15"/>
      <c r="O52" s="16"/>
      <c r="P52" s="4"/>
      <c r="Q52" s="4"/>
    </row>
    <row r="53" spans="1:17" ht="18.75" x14ac:dyDescent="0.25">
      <c r="A53" s="8" t="s">
        <v>42</v>
      </c>
      <c r="B53" s="24"/>
      <c r="C53" s="24"/>
      <c r="N53" s="15"/>
      <c r="O53" s="16"/>
      <c r="P53" s="4"/>
      <c r="Q53" s="4"/>
    </row>
    <row r="54" spans="1:17" x14ac:dyDescent="0.25">
      <c r="A54" s="13" t="s">
        <v>43</v>
      </c>
      <c r="B54" s="14">
        <f>+'[1]BALANZA G'!C118</f>
        <v>808793054.60000002</v>
      </c>
      <c r="C54" s="14">
        <f>+'[1]BALANZA G'!D118</f>
        <v>808793054.60000002</v>
      </c>
      <c r="N54" s="15"/>
      <c r="O54" s="16"/>
      <c r="P54" s="4"/>
      <c r="Q54" s="4"/>
    </row>
    <row r="55" spans="1:17" hidden="1" x14ac:dyDescent="0.25">
      <c r="A55" s="13" t="s">
        <v>44</v>
      </c>
      <c r="B55" s="14">
        <v>0</v>
      </c>
      <c r="C55" s="14">
        <v>0</v>
      </c>
      <c r="F55" s="4"/>
      <c r="N55" s="15"/>
      <c r="O55" s="16"/>
      <c r="P55" s="4"/>
      <c r="Q55" s="4"/>
    </row>
    <row r="56" spans="1:17" x14ac:dyDescent="0.25">
      <c r="A56" s="13" t="s">
        <v>45</v>
      </c>
      <c r="B56" s="14">
        <f>+[1]ERF!B33</f>
        <v>13433960.559999999</v>
      </c>
      <c r="C56" s="14">
        <f>+[1]ERF!C33</f>
        <v>-88398085.719999969</v>
      </c>
      <c r="F56" s="4"/>
      <c r="L56">
        <v>-92287742.719999999</v>
      </c>
      <c r="N56" s="15"/>
      <c r="O56" s="16"/>
      <c r="P56" s="4"/>
      <c r="Q56" s="4"/>
    </row>
    <row r="57" spans="1:17" x14ac:dyDescent="0.25">
      <c r="A57" s="13" t="s">
        <v>46</v>
      </c>
      <c r="B57" s="14">
        <f>SUM('[1]Notas NF'!C449:C451)-B56</f>
        <v>236147019.98000008</v>
      </c>
      <c r="C57" s="14">
        <f>SUM('[1]Notas NF'!D449:D451)-C56</f>
        <v>324545105.70000005</v>
      </c>
      <c r="D57" s="15"/>
      <c r="F57" s="4"/>
      <c r="L57">
        <v>285779911.76999998</v>
      </c>
      <c r="N57" s="15"/>
      <c r="O57" s="16"/>
      <c r="P57" s="4"/>
      <c r="Q57" s="4"/>
    </row>
    <row r="58" spans="1:17" hidden="1" x14ac:dyDescent="0.25">
      <c r="A58" s="13" t="s">
        <v>47</v>
      </c>
      <c r="B58" s="18">
        <v>0</v>
      </c>
      <c r="C58" s="18">
        <v>0</v>
      </c>
      <c r="F58" s="4"/>
      <c r="N58" s="15"/>
      <c r="O58" s="16"/>
      <c r="P58" s="4"/>
      <c r="Q58" s="4"/>
    </row>
    <row r="59" spans="1:17" x14ac:dyDescent="0.25">
      <c r="A59" s="8" t="s">
        <v>48</v>
      </c>
      <c r="B59" s="25">
        <f>SUM(B54:B58)</f>
        <v>1058374035.1400001</v>
      </c>
      <c r="C59" s="25">
        <f>SUM(C54:C58)</f>
        <v>1044940074.5800002</v>
      </c>
      <c r="F59" s="4"/>
      <c r="I59" s="7"/>
      <c r="L59">
        <f>SUM(L56:L58)</f>
        <v>193492169.04999998</v>
      </c>
      <c r="N59" s="15"/>
      <c r="O59" s="16"/>
      <c r="P59" s="4"/>
      <c r="Q59" s="4"/>
    </row>
    <row r="60" spans="1:17" x14ac:dyDescent="0.25">
      <c r="B60" s="4"/>
      <c r="C60" s="4"/>
      <c r="I60" s="7"/>
      <c r="N60" s="15"/>
      <c r="O60" s="16"/>
      <c r="P60" s="4"/>
      <c r="Q60" s="4"/>
    </row>
    <row r="61" spans="1:17" ht="18" customHeight="1" thickBot="1" x14ac:dyDescent="0.3">
      <c r="A61" s="8" t="s">
        <v>49</v>
      </c>
      <c r="B61" s="23">
        <f>+B59+B52</f>
        <v>1068104359.7400001</v>
      </c>
      <c r="C61" s="23">
        <f>+C59+C52</f>
        <v>1056048937.3500001</v>
      </c>
      <c r="I61" s="7"/>
      <c r="N61" s="15"/>
      <c r="O61" s="16"/>
      <c r="P61" s="4"/>
      <c r="Q61" s="4"/>
    </row>
    <row r="62" spans="1:17" ht="12.75" customHeight="1" thickTop="1" x14ac:dyDescent="0.25">
      <c r="B62" s="26">
        <f>+B29-B52-B59</f>
        <v>0</v>
      </c>
      <c r="C62" s="26">
        <f>+C29-C52-C59</f>
        <v>0</v>
      </c>
      <c r="O62" s="4"/>
      <c r="P62" s="4"/>
    </row>
    <row r="63" spans="1:17" x14ac:dyDescent="0.25">
      <c r="C63" s="4"/>
      <c r="O63" s="4"/>
    </row>
    <row r="64" spans="1:17" x14ac:dyDescent="0.25">
      <c r="A64" s="27" t="s">
        <v>50</v>
      </c>
      <c r="B64" s="27" t="s">
        <v>51</v>
      </c>
      <c r="C64" s="27"/>
    </row>
    <row r="65" spans="1:16" x14ac:dyDescent="0.25">
      <c r="A65" s="28" t="s">
        <v>52</v>
      </c>
      <c r="B65" s="29" t="s">
        <v>53</v>
      </c>
      <c r="C65" s="29"/>
      <c r="P65" s="4"/>
    </row>
    <row r="66" spans="1:16" x14ac:dyDescent="0.25">
      <c r="A66" s="30"/>
      <c r="B66" s="30"/>
      <c r="C66" s="30"/>
    </row>
    <row r="67" spans="1:16" x14ac:dyDescent="0.25">
      <c r="A67" s="31" t="s">
        <v>54</v>
      </c>
      <c r="B67" s="32"/>
      <c r="C67" s="32"/>
    </row>
    <row r="68" spans="1:16" x14ac:dyDescent="0.25">
      <c r="A68" s="29" t="s">
        <v>55</v>
      </c>
      <c r="B68" s="29"/>
      <c r="C68" s="29"/>
    </row>
    <row r="69" spans="1:16" x14ac:dyDescent="0.25">
      <c r="A69" s="33"/>
      <c r="B69" s="33"/>
      <c r="C69" s="33"/>
    </row>
    <row r="70" spans="1:16" x14ac:dyDescent="0.25">
      <c r="A70" s="33"/>
      <c r="B70" s="33"/>
      <c r="C70" s="33"/>
    </row>
  </sheetData>
  <mergeCells count="6">
    <mergeCell ref="A4:C4"/>
    <mergeCell ref="A5:C5"/>
    <mergeCell ref="A6:C6"/>
    <mergeCell ref="A7:C7"/>
    <mergeCell ref="B65:C65"/>
    <mergeCell ref="A68:C6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2024-03-08T16:44:09Z</dcterms:created>
  <dcterms:modified xsi:type="dcterms:W3CDTF">2024-03-08T16:45:31Z</dcterms:modified>
</cp:coreProperties>
</file>