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C57" i="1"/>
  <c r="B57" i="1"/>
  <c r="B58" i="1" s="1"/>
  <c r="C55" i="1"/>
  <c r="B55" i="1"/>
  <c r="B60" i="1" s="1"/>
  <c r="B62" i="1" s="1"/>
  <c r="C50" i="1"/>
  <c r="B50" i="1"/>
  <c r="B52" i="1" s="1"/>
  <c r="F42" i="1"/>
  <c r="C36" i="1"/>
  <c r="F36" i="1" s="1"/>
  <c r="B36" i="1"/>
  <c r="C34" i="1"/>
  <c r="B34" i="1"/>
  <c r="C33" i="1"/>
  <c r="C41" i="1" s="1"/>
  <c r="C52" i="1" s="1"/>
  <c r="B33" i="1"/>
  <c r="B41" i="1" s="1"/>
  <c r="F32" i="1"/>
  <c r="G29" i="1"/>
  <c r="I28" i="1"/>
  <c r="E28" i="1"/>
  <c r="J26" i="1"/>
  <c r="I26" i="1"/>
  <c r="E26" i="1"/>
  <c r="C25" i="1"/>
  <c r="B25" i="1"/>
  <c r="I25" i="1" s="1"/>
  <c r="C24" i="1"/>
  <c r="I24" i="1" s="1"/>
  <c r="B24" i="1"/>
  <c r="J24" i="1" s="1"/>
  <c r="E23" i="1"/>
  <c r="E22" i="1"/>
  <c r="E21" i="1"/>
  <c r="E20" i="1"/>
  <c r="E19" i="1"/>
  <c r="C18" i="1"/>
  <c r="C17" i="1"/>
  <c r="E17" i="1" s="1"/>
  <c r="B17" i="1"/>
  <c r="N16" i="1"/>
  <c r="C16" i="1"/>
  <c r="J16" i="1" s="1"/>
  <c r="B16" i="1"/>
  <c r="N15" i="1"/>
  <c r="N18" i="1" s="1"/>
  <c r="E15" i="1"/>
  <c r="C15" i="1"/>
  <c r="I15" i="1" s="1"/>
  <c r="B15" i="1"/>
  <c r="J15" i="1" s="1"/>
  <c r="E14" i="1"/>
  <c r="C14" i="1"/>
  <c r="I14" i="1" s="1"/>
  <c r="B14" i="1"/>
  <c r="I13" i="1"/>
  <c r="E13" i="1"/>
  <c r="C12" i="1"/>
  <c r="B12" i="1"/>
  <c r="I12" i="1" s="1"/>
  <c r="C11" i="1"/>
  <c r="I11" i="1" s="1"/>
  <c r="B11" i="1"/>
  <c r="B18" i="1" s="1"/>
  <c r="C8" i="1"/>
  <c r="B8" i="1"/>
  <c r="A6" i="1"/>
  <c r="A4" i="1"/>
  <c r="J25" i="1" l="1"/>
  <c r="B27" i="1"/>
  <c r="F15" i="1"/>
  <c r="E24" i="1"/>
  <c r="C27" i="1"/>
  <c r="C58" i="1"/>
  <c r="C60" i="1" s="1"/>
  <c r="C62" i="1" s="1"/>
  <c r="E12" i="1"/>
  <c r="I16" i="1"/>
  <c r="J18" i="1" s="1"/>
  <c r="J19" i="1" s="1"/>
  <c r="I17" i="1"/>
  <c r="I18" i="1" s="1"/>
  <c r="E25" i="1"/>
  <c r="F33" i="1"/>
  <c r="F41" i="1" s="1"/>
  <c r="E16" i="1"/>
  <c r="F16" i="1" s="1"/>
  <c r="G16" i="1" s="1"/>
  <c r="J21" i="1" l="1"/>
  <c r="J20" i="1"/>
  <c r="F17" i="1"/>
  <c r="G17" i="1" s="1"/>
  <c r="E18" i="1"/>
  <c r="E27" i="1" s="1"/>
  <c r="F27" i="1" s="1"/>
  <c r="B29" i="1"/>
  <c r="J27" i="1"/>
  <c r="C29" i="1"/>
  <c r="I27" i="1"/>
  <c r="C63" i="1" l="1"/>
  <c r="I29" i="1"/>
  <c r="J29" i="1"/>
  <c r="J28" i="1"/>
  <c r="B63" i="1"/>
  <c r="E29" i="1"/>
  <c r="J22" i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<sst xmlns="http://schemas.openxmlformats.org/spreadsheetml/2006/main" count="57" uniqueCount="56">
  <si>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</si>
  <si>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</si>
  <si>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</si>
  <si>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</si>
  <si>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</si>
  <si>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</si>
  <si>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</si>
  <si>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</si>
  <si>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</si>
  <si>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</si>
  <si>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</si>
  <si>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</si>
  <si>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</si>
  <si>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</si>
  <si>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</si>
  <si>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</si>
  <si>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</si>
  <si>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</si>
  <si>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</si>
  <si>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</si>
  <si>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</si>
  <si>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</si>
  <si>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</si>
  <si>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</si>
  <si>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</si>
  <si>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</si>
  <si>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</si>
  <si>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</si>
  <si>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</si>
  <si>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</si>
  <si>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</si>
  <si>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</si>
  <si>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</si>
  <si>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</si>
  <si>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</si>
  <si>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</si>
  <si>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</si>
  <si>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</si>
  <si>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</si>
  <si>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</si>
  <si>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</si>
  <si>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</si>
  <si>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</si>
  <si>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</si>
  <si>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</si>
  <si>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</si>
  <si>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</si>
  <si>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</si>
  <si>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</si>
  <si>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</si>
  <si>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</si>
  <si>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</si>
  <si>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</si>
  <si>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</si>
  <si>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Licdo. Reynaldo C. Méndez Sánchez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</si>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</sst>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/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69</xdr:row>
      <xdr:rowOff>180975</xdr:rowOff>
    </xdr:from>
    <xdr:to>
      <xdr:col>12</xdr:col>
      <xdr:colOff>381000</xdr:colOff>
      <xdr:row>71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153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7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julio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891.2</v>
          </cell>
        </row>
        <row r="16">
          <cell r="C16">
            <v>1207616.3999999999</v>
          </cell>
        </row>
        <row r="17">
          <cell r="C17">
            <v>689414.1</v>
          </cell>
        </row>
        <row r="18">
          <cell r="C18">
            <v>331948774.69</v>
          </cell>
        </row>
        <row r="19">
          <cell r="C19">
            <v>14209766.83</v>
          </cell>
        </row>
        <row r="20">
          <cell r="C20">
            <v>28796945.620000001</v>
          </cell>
        </row>
        <row r="21">
          <cell r="C21">
            <v>792057</v>
          </cell>
        </row>
        <row r="22">
          <cell r="C22">
            <v>55553258.920000002</v>
          </cell>
        </row>
        <row r="23">
          <cell r="C23">
            <v>4381745.59</v>
          </cell>
        </row>
        <row r="24">
          <cell r="C24">
            <v>5224661.0199999996</v>
          </cell>
        </row>
        <row r="25">
          <cell r="C25">
            <v>819796.62</v>
          </cell>
        </row>
        <row r="26">
          <cell r="C26">
            <v>2245492.9700000002</v>
          </cell>
        </row>
        <row r="27">
          <cell r="C27">
            <v>29508.47</v>
          </cell>
        </row>
        <row r="28">
          <cell r="C28">
            <v>6805742.9500000002</v>
          </cell>
        </row>
        <row r="29">
          <cell r="C29">
            <v>932591.88</v>
          </cell>
        </row>
        <row r="30">
          <cell r="C30">
            <v>99000</v>
          </cell>
        </row>
        <row r="31">
          <cell r="C31">
            <v>510150</v>
          </cell>
        </row>
        <row r="32">
          <cell r="C32">
            <v>68697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6">
          <cell r="C126">
            <v>333941696.38999999</v>
          </cell>
          <cell r="D126">
            <v>305489331.63000005</v>
          </cell>
        </row>
        <row r="142">
          <cell r="C142">
            <v>0</v>
          </cell>
          <cell r="D142">
            <v>0</v>
          </cell>
        </row>
        <row r="153">
          <cell r="C153">
            <v>0</v>
          </cell>
          <cell r="D153">
            <v>1350.12</v>
          </cell>
        </row>
        <row r="167">
          <cell r="C167">
            <v>14209766.83</v>
          </cell>
          <cell r="D167">
            <v>18382280.280000001</v>
          </cell>
        </row>
        <row r="199">
          <cell r="C199">
            <v>111495.47</v>
          </cell>
          <cell r="D199">
            <v>422306.74</v>
          </cell>
        </row>
        <row r="225">
          <cell r="C225">
            <v>0</v>
          </cell>
          <cell r="D225">
            <v>193172</v>
          </cell>
        </row>
        <row r="373">
          <cell r="C373">
            <v>139040</v>
          </cell>
          <cell r="D373">
            <v>0</v>
          </cell>
        </row>
        <row r="393">
          <cell r="C393">
            <v>25908620.329999998</v>
          </cell>
          <cell r="D393">
            <v>15390184.529999999</v>
          </cell>
        </row>
        <row r="404">
          <cell r="C404">
            <v>0</v>
          </cell>
          <cell r="D404">
            <v>0</v>
          </cell>
        </row>
        <row r="428">
          <cell r="C428">
            <v>0</v>
          </cell>
          <cell r="D428">
            <v>252299.3</v>
          </cell>
        </row>
        <row r="445">
          <cell r="C445">
            <v>128249.85</v>
          </cell>
          <cell r="D445">
            <v>1E-3</v>
          </cell>
        </row>
        <row r="458">
          <cell r="C458">
            <v>277803499.63999999</v>
          </cell>
          <cell r="D458">
            <v>236147019.97999999</v>
          </cell>
        </row>
        <row r="459">
          <cell r="C459">
            <v>1485895.3399999999</v>
          </cell>
          <cell r="D459">
            <v>0</v>
          </cell>
        </row>
        <row r="460">
          <cell r="C460">
            <v>20696872.930000007</v>
          </cell>
          <cell r="D460">
            <v>41656479.659999967</v>
          </cell>
        </row>
      </sheetData>
      <sheetData sheetId="13">
        <row r="17">
          <cell r="K17">
            <v>777750597.29999995</v>
          </cell>
        </row>
        <row r="32">
          <cell r="K32">
            <v>786414193.99999988</v>
          </cell>
        </row>
      </sheetData>
      <sheetData sheetId="14"/>
      <sheetData sheetId="15"/>
      <sheetData sheetId="16">
        <row r="19">
          <cell r="B19">
            <v>14428402.59</v>
          </cell>
        </row>
        <row r="22">
          <cell r="B22">
            <v>58635750.669999994</v>
          </cell>
        </row>
        <row r="23">
          <cell r="B23">
            <v>417964.55</v>
          </cell>
        </row>
        <row r="33">
          <cell r="B33">
            <v>20696872.930000007</v>
          </cell>
          <cell r="C33">
            <v>41656479.659999967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tabSelected="1" workbookViewId="0">
      <selection activeCell="R14" sqref="R14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 de julio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333941696.38999999</v>
      </c>
      <c r="C11" s="14">
        <f>+'[1]Notas NF'!D126</f>
        <v>305489331.63000005</v>
      </c>
      <c r="E11" s="4"/>
      <c r="F11" s="4"/>
      <c r="I11" s="7">
        <f t="shared" ref="I11:I17" si="0">+C11-B11</f>
        <v>-28452364.759999931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NF'!C142</f>
        <v>0</v>
      </c>
      <c r="C12" s="14">
        <f>+'[1]Notas NF'!D142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NF'!C153</f>
        <v>0</v>
      </c>
      <c r="C14" s="14">
        <f>+'[1]Notas NF'!D153</f>
        <v>1350.12</v>
      </c>
      <c r="E14" s="4">
        <f t="shared" si="1"/>
        <v>-1350.12</v>
      </c>
      <c r="F14" s="4"/>
      <c r="I14" s="7">
        <f t="shared" si="0"/>
        <v>1350.12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NF'!C167</f>
        <v>14209766.83</v>
      </c>
      <c r="C15" s="14">
        <f>+'[1]Notas NF'!D167</f>
        <v>18382280.280000001</v>
      </c>
      <c r="E15" s="4">
        <f t="shared" si="1"/>
        <v>-4172513.4500000011</v>
      </c>
      <c r="F15" s="4">
        <f>+E15</f>
        <v>-4172513.4500000011</v>
      </c>
      <c r="I15" s="7">
        <f t="shared" si="0"/>
        <v>4172513.4500000011</v>
      </c>
      <c r="J15" s="15">
        <f>+B15-C15</f>
        <v>-4172513.4500000011</v>
      </c>
      <c r="N15" s="17">
        <f>+B15-C15</f>
        <v>-4172513.4500000011</v>
      </c>
      <c r="O15" s="16"/>
      <c r="P15" s="4"/>
      <c r="Q15" s="4"/>
    </row>
    <row r="16" spans="1:17" x14ac:dyDescent="0.25">
      <c r="A16" s="13" t="s">
        <v>9</v>
      </c>
      <c r="B16" s="14">
        <f>+'[1]Notas NF'!C199</f>
        <v>111495.47</v>
      </c>
      <c r="C16" s="14">
        <f>+'[1]Notas NF'!D199</f>
        <v>422306.74</v>
      </c>
      <c r="E16" s="4">
        <f t="shared" si="1"/>
        <v>-310811.27</v>
      </c>
      <c r="F16" s="4">
        <f>-E16+1800</f>
        <v>312611.27</v>
      </c>
      <c r="G16" s="4">
        <f>+F16/5</f>
        <v>62522.254000000001</v>
      </c>
      <c r="I16" s="7">
        <f t="shared" si="0"/>
        <v>310811.27</v>
      </c>
      <c r="J16" s="15">
        <f>+B16-C16</f>
        <v>-310811.27</v>
      </c>
      <c r="N16" s="17">
        <f>+B16-C16</f>
        <v>-310811.27</v>
      </c>
      <c r="O16" s="16"/>
      <c r="P16" s="4"/>
      <c r="Q16" s="4"/>
    </row>
    <row r="17" spans="1:17" x14ac:dyDescent="0.25">
      <c r="A17" s="13" t="s">
        <v>10</v>
      </c>
      <c r="B17" s="18">
        <f>+'[1]Notas NF'!C225</f>
        <v>0</v>
      </c>
      <c r="C17" s="18">
        <f>+'[1]Notas NF'!D225</f>
        <v>193172</v>
      </c>
      <c r="E17" s="4">
        <f t="shared" si="1"/>
        <v>-193172</v>
      </c>
      <c r="F17" s="4">
        <f>SUM(F15:F16)</f>
        <v>-3859902.1800000011</v>
      </c>
      <c r="G17" s="4">
        <f>+F17+'[1]Pres A'!O310</f>
        <v>-3859902.1800000011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348262958.69</v>
      </c>
      <c r="C18" s="19">
        <f>SUM(C11:C17)</f>
        <v>324488440.7700001</v>
      </c>
      <c r="E18" s="4">
        <f>SUM(E15:E17)</f>
        <v>-4676496.7200000007</v>
      </c>
      <c r="F18" s="4"/>
      <c r="I18" s="7">
        <f>SUM(I11:I17)</f>
        <v>-23774517.919999931</v>
      </c>
      <c r="J18" s="20">
        <f>SUM(I14:I17)</f>
        <v>4677846.8400000017</v>
      </c>
      <c r="N18" s="17">
        <f>SUM(N15:N17)</f>
        <v>-4483324.7200000007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786414193.99999988</v>
      </c>
      <c r="C24" s="14">
        <f>+[1]nota13!K17</f>
        <v>777750597.29999995</v>
      </c>
      <c r="E24" s="4">
        <f t="shared" si="1"/>
        <v>8663596.6999999285</v>
      </c>
      <c r="F24" s="4"/>
      <c r="I24" s="7">
        <f t="shared" ref="I24:I29" si="3">+C24-B24</f>
        <v>-8663596.6999999285</v>
      </c>
      <c r="J24" s="22">
        <f>+B24-C24</f>
        <v>8663596.6999999285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NF'!C373</f>
        <v>139040</v>
      </c>
      <c r="C25" s="14">
        <f>+'[1]Notas NF'!D373</f>
        <v>0</v>
      </c>
      <c r="E25" s="4">
        <f t="shared" si="1"/>
        <v>139040</v>
      </c>
      <c r="F25" s="4"/>
      <c r="I25" s="7">
        <f t="shared" si="3"/>
        <v>-139040</v>
      </c>
      <c r="J25" s="22">
        <f>+B25-C25</f>
        <v>139040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786553233.99999988</v>
      </c>
      <c r="C27" s="19">
        <f>SUM(C20:C26)</f>
        <v>777750597.29999995</v>
      </c>
      <c r="E27" s="4">
        <f>SUM(E12:E26)</f>
        <v>-551706.86000007391</v>
      </c>
      <c r="F27" s="4">
        <f>+E27+E16+E15</f>
        <v>-5035031.5800000746</v>
      </c>
      <c r="I27" s="7">
        <f t="shared" si="3"/>
        <v>-8802636.6999999285</v>
      </c>
      <c r="J27" s="22">
        <f>+B27-C27</f>
        <v>8802636.6999999285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-8802636.6999999285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1134816192.6899998</v>
      </c>
      <c r="C29" s="23">
        <f>+C27+C18</f>
        <v>1102239038.0700002</v>
      </c>
      <c r="E29" s="4">
        <f t="shared" si="1"/>
        <v>32577154.619999647</v>
      </c>
      <c r="F29" s="4"/>
      <c r="G29" s="4">
        <f>+[1]BALANZA!C12:C32</f>
        <v>932591.88</v>
      </c>
      <c r="I29" s="7">
        <f t="shared" si="3"/>
        <v>-32577154.619999647</v>
      </c>
      <c r="J29" s="22">
        <f t="shared" si="2"/>
        <v>17605273.399999857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NF'!C393</f>
        <v>25908620.329999998</v>
      </c>
      <c r="C33" s="14">
        <f>+'[1]Notas NF'!D393</f>
        <v>15390184.529999999</v>
      </c>
      <c r="F33" s="4">
        <f>+C33-B33</f>
        <v>-10518435.799999999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NF'!C404</f>
        <v>0</v>
      </c>
      <c r="C34" s="14">
        <f>+'[1]Notas NF'!D404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NF'!C428+'[1]Notas NF'!C445</f>
        <v>128249.85</v>
      </c>
      <c r="C36" s="14">
        <f>+'[1]Notas NF'!D428+'[1]Notas NF'!D445</f>
        <v>252299.30099999998</v>
      </c>
      <c r="E36" s="4"/>
      <c r="F36" s="4">
        <f>+C36-B36</f>
        <v>124049.45099999997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26036870.18</v>
      </c>
      <c r="C41" s="25">
        <f>SUM(C32:C40)</f>
        <v>15642483.831</v>
      </c>
      <c r="F41" s="4">
        <f>SUM(F32:F40)</f>
        <v>-10394386.348999999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73482117.809999987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26036870.18</v>
      </c>
      <c r="C52" s="25">
        <f>+C50+C41</f>
        <v>15642483.831</v>
      </c>
      <c r="N52" s="15"/>
      <c r="O52" s="16"/>
      <c r="P52" s="4"/>
      <c r="Q52" s="4"/>
    </row>
    <row r="53" spans="1:17" x14ac:dyDescent="0.25">
      <c r="A53" s="8"/>
      <c r="B53" s="26"/>
      <c r="C53" s="26"/>
      <c r="N53" s="15"/>
      <c r="O53" s="16"/>
      <c r="P53" s="4"/>
      <c r="Q53" s="4"/>
    </row>
    <row r="54" spans="1:17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7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/>
    </row>
    <row r="56" spans="1:17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/>
    </row>
    <row r="57" spans="1:17" x14ac:dyDescent="0.25">
      <c r="A57" s="13" t="s">
        <v>45</v>
      </c>
      <c r="B57" s="14">
        <f>+[1]ERF!B33</f>
        <v>20696872.930000007</v>
      </c>
      <c r="C57" s="14">
        <f>+[1]ERF!C33</f>
        <v>41656479.659999967</v>
      </c>
      <c r="F57" s="4"/>
      <c r="L57">
        <v>-92287742.719999999</v>
      </c>
      <c r="N57" s="15"/>
      <c r="O57" s="16"/>
      <c r="P57" s="4"/>
      <c r="Q57" s="4"/>
    </row>
    <row r="58" spans="1:17" x14ac:dyDescent="0.25">
      <c r="A58" s="13" t="s">
        <v>46</v>
      </c>
      <c r="B58" s="14">
        <f>SUM('[1]Notas NF'!C458:C460)-B57</f>
        <v>279289394.97999996</v>
      </c>
      <c r="C58" s="14">
        <f>SUM('[1]Notas NF'!D458:D460)-C57</f>
        <v>236147019.98000002</v>
      </c>
      <c r="D58" s="15"/>
      <c r="F58" s="4"/>
      <c r="L58">
        <v>285779911.76999998</v>
      </c>
      <c r="N58" s="15"/>
      <c r="O58" s="16"/>
      <c r="P58" s="4"/>
      <c r="Q58" s="4"/>
    </row>
    <row r="59" spans="1:17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/>
    </row>
    <row r="60" spans="1:17" x14ac:dyDescent="0.25">
      <c r="A60" s="8" t="s">
        <v>48</v>
      </c>
      <c r="B60" s="25">
        <f>SUM(B55:B59)</f>
        <v>1108779322.51</v>
      </c>
      <c r="C60" s="25">
        <f>SUM(C55:C59)</f>
        <v>1086596554.24</v>
      </c>
      <c r="F60" s="4"/>
      <c r="I60" s="7"/>
      <c r="L60">
        <f>SUM(L57:L59)</f>
        <v>193492169.04999998</v>
      </c>
      <c r="N60" s="15"/>
      <c r="O60" s="16"/>
      <c r="P60" s="4"/>
      <c r="Q60" s="4"/>
    </row>
    <row r="61" spans="1:17" x14ac:dyDescent="0.25">
      <c r="B61" s="4"/>
      <c r="C61" s="4"/>
      <c r="I61" s="7"/>
      <c r="N61" s="15"/>
      <c r="O61" s="16"/>
      <c r="P61" s="4"/>
      <c r="Q61" s="4"/>
    </row>
    <row r="62" spans="1:17" ht="12.75" customHeight="1" thickBot="1" x14ac:dyDescent="0.3">
      <c r="A62" s="8" t="s">
        <v>49</v>
      </c>
      <c r="B62" s="23">
        <f>+B60+B52</f>
        <v>1134816192.6900001</v>
      </c>
      <c r="C62" s="23">
        <f>+C60+C52</f>
        <v>1102239038.0710001</v>
      </c>
      <c r="I62" s="7"/>
      <c r="N62" s="15"/>
      <c r="O62" s="16"/>
      <c r="P62" s="4"/>
      <c r="Q62" s="4"/>
    </row>
    <row r="63" spans="1:17" ht="15.75" hidden="1" thickTop="1" x14ac:dyDescent="0.25">
      <c r="B63" s="27">
        <f>+B29-B52-B60</f>
        <v>0</v>
      </c>
      <c r="C63" s="27">
        <f>+C29-C52-C60</f>
        <v>-9.9992752075195313E-4</v>
      </c>
      <c r="O63" s="4"/>
      <c r="P63" s="4"/>
    </row>
    <row r="64" spans="1:17" ht="15.75" thickTop="1" x14ac:dyDescent="0.25">
      <c r="B64" s="27"/>
      <c r="C64" s="27"/>
      <c r="O64" s="4"/>
      <c r="P64" s="4"/>
    </row>
    <row r="65" spans="1:16" x14ac:dyDescent="0.25">
      <c r="C65" s="4"/>
      <c r="O65" s="4"/>
    </row>
    <row r="66" spans="1:16" x14ac:dyDescent="0.25">
      <c r="A66" s="28" t="s">
        <v>50</v>
      </c>
      <c r="B66" s="28" t="s">
        <v>51</v>
      </c>
      <c r="C66" s="28"/>
    </row>
    <row r="67" spans="1:16" x14ac:dyDescent="0.25">
      <c r="A67" s="29" t="s">
        <v>52</v>
      </c>
      <c r="B67" s="30" t="s">
        <v>53</v>
      </c>
      <c r="C67" s="30"/>
      <c r="P67" s="4"/>
    </row>
    <row r="68" spans="1:16" x14ac:dyDescent="0.25">
      <c r="A68" s="31"/>
      <c r="B68" s="31"/>
      <c r="C68" s="31"/>
    </row>
    <row r="69" spans="1:16" x14ac:dyDescent="0.25">
      <c r="A69" s="32" t="s">
        <v>54</v>
      </c>
      <c r="B69" s="33"/>
      <c r="C69" s="33"/>
    </row>
    <row r="70" spans="1:16" x14ac:dyDescent="0.25">
      <c r="A70" s="34" t="s">
        <v>55</v>
      </c>
      <c r="B70" s="34"/>
      <c r="C70" s="34"/>
    </row>
    <row r="71" spans="1:16" x14ac:dyDescent="0.25">
      <c r="A71" s="35"/>
      <c r="B71" s="35"/>
      <c r="C71" s="35"/>
    </row>
    <row r="72" spans="1:16" x14ac:dyDescent="0.25">
      <c r="A72" s="35"/>
      <c r="B72" s="35"/>
      <c r="C72" s="35"/>
    </row>
  </sheetData>
  <mergeCells count="5">
    <mergeCell ref="A4:C4"/>
    <mergeCell ref="A5:C5"/>
    <mergeCell ref="A6:C6"/>
    <mergeCell ref="A7:C7"/>
    <mergeCell ref="A70:C7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2025-08-11T18:12:07Z</dcterms:created>
  <dcterms:modified xsi:type="dcterms:W3CDTF">2025-08-11T18:12:43Z</dcterms:modified>
</cp:coreProperties>
</file>