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8675" windowHeight="1078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4" i="1" l="1"/>
  <c r="E43" i="1"/>
  <c r="J33" i="1"/>
  <c r="J32" i="1"/>
  <c r="J31" i="1" s="1"/>
  <c r="F32" i="1"/>
  <c r="E32" i="1"/>
  <c r="F31" i="1"/>
  <c r="E31" i="1"/>
  <c r="F30" i="1"/>
  <c r="E30" i="1"/>
  <c r="C29" i="1"/>
  <c r="F28" i="1"/>
  <c r="E28" i="1"/>
  <c r="C27" i="1"/>
  <c r="C26" i="1"/>
  <c r="C25" i="1"/>
  <c r="C24" i="1"/>
  <c r="E22" i="1"/>
  <c r="D22" i="1"/>
  <c r="F22" i="1" s="1"/>
  <c r="F21" i="1"/>
  <c r="E21" i="1"/>
  <c r="F20" i="1"/>
  <c r="E20" i="1"/>
  <c r="F19" i="1"/>
  <c r="E19" i="1"/>
  <c r="F18" i="1"/>
  <c r="D18" i="1"/>
  <c r="E18" i="1" s="1"/>
  <c r="C17" i="1"/>
  <c r="C13" i="1" s="1"/>
  <c r="F16" i="1"/>
  <c r="E16" i="1"/>
  <c r="F15" i="1"/>
  <c r="E15" i="1"/>
  <c r="F14" i="1"/>
  <c r="E14" i="1"/>
  <c r="A8" i="1"/>
  <c r="B6" i="1"/>
  <c r="D26" i="1"/>
  <c r="C33" i="1" l="1"/>
  <c r="H25" i="1"/>
  <c r="H26" i="1"/>
  <c r="H27" i="1"/>
  <c r="F26" i="1"/>
  <c r="E26" i="1"/>
  <c r="H24" i="1"/>
  <c r="F17" i="1"/>
  <c r="F13" i="1" s="1"/>
  <c r="D24" i="1"/>
  <c r="C23" i="1"/>
  <c r="H28" i="1" s="1"/>
  <c r="D25" i="1"/>
  <c r="D27" i="1"/>
  <c r="D17" i="1"/>
  <c r="D29" i="1"/>
  <c r="E17" i="1" l="1"/>
  <c r="D13" i="1"/>
  <c r="H29" i="1"/>
  <c r="D23" i="1"/>
  <c r="I29" i="1" s="1"/>
  <c r="E24" i="1"/>
  <c r="F27" i="1"/>
  <c r="E27" i="1"/>
  <c r="I27" i="1"/>
  <c r="F29" i="1"/>
  <c r="I35" i="1"/>
  <c r="I42" i="1" s="1"/>
  <c r="E29" i="1"/>
  <c r="F25" i="1"/>
  <c r="E25" i="1"/>
  <c r="I25" i="1" l="1"/>
  <c r="I24" i="1"/>
  <c r="I13" i="1"/>
  <c r="D33" i="1"/>
  <c r="E13" i="1"/>
  <c r="I28" i="1"/>
  <c r="I26" i="1"/>
  <c r="D34" i="1" l="1"/>
</calcChain>
</file>

<file path=xl/sharedStrings.xml><?xml version="1.0" encoding="utf-8"?>
<sst xmlns="http://schemas.openxmlformats.org/spreadsheetml/2006/main" count="33" uniqueCount="33">
  <si>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</si>
  <si>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</si>
  <si>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</si>
  <si>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</si>
  <si>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</si>
  <si>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</si>
  <si>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</si>
  <si>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</si>
  <si>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</si>
  <si>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</si>
  <si>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</si>
  <si>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</si>
  <si>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</si>
  <si>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</si>
  <si>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</si>
  <si>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</si>
  <si>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</si>
  <si>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</si>
  <si>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</si>
  <si>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</si>
  <si>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</si>
  <si>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</si>
  <si>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</si>
  <si>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</si>
  <si>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</si>
  <si>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</si>
  <si>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</si>
  <si>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</si>
  <si>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indexed="63"/>
        <rFont val="Times New Roman"/>
        <family val="1"/>
      </rPr>
      <t>Resultado financiero (1-2)</t>
    </r>
  </si>
  <si>
    <t>Licda. Paula Maileny Morillo</t>
  </si>
  <si>
    <t xml:space="preserve">Encargada de Contabilidad 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</si>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</sst>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2" fillId="0" borderId="0" xfId="0" applyNumberFormat="1" applyFont="1"/>
    <xf numFmtId="4" fontId="0" fillId="0" borderId="0" xfId="0" applyNumberFormat="1"/>
    <xf numFmtId="165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2" fillId="0" borderId="0" xfId="0" applyNumberFormat="1" applyFont="1"/>
    <xf numFmtId="0" fontId="0" fillId="0" borderId="1" xfId="0" applyBorder="1"/>
    <xf numFmtId="167" fontId="0" fillId="0" borderId="0" xfId="0" applyNumberFormat="1"/>
    <xf numFmtId="168" fontId="2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65</xdr:row>
      <xdr:rowOff>9525</xdr:rowOff>
    </xdr:from>
    <xdr:to>
      <xdr:col>6</xdr:col>
      <xdr:colOff>0</xdr:colOff>
      <xdr:row>66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05918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0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3">
          <cell r="B3" t="str">
            <v>31 de Octubre del 2024</v>
          </cell>
        </row>
      </sheetData>
      <sheetData sheetId="2"/>
      <sheetData sheetId="3"/>
      <sheetData sheetId="4"/>
      <sheetData sheetId="5">
        <row r="292">
          <cell r="G292">
            <v>188119985.70000002</v>
          </cell>
        </row>
        <row r="295">
          <cell r="G295">
            <v>150063651.27000001</v>
          </cell>
        </row>
        <row r="309">
          <cell r="E309">
            <v>90943076.180000007</v>
          </cell>
          <cell r="G309">
            <v>151586704.19</v>
          </cell>
        </row>
        <row r="310">
          <cell r="E310">
            <v>40767218.140000001</v>
          </cell>
          <cell r="G310">
            <v>65252444.489999987</v>
          </cell>
        </row>
        <row r="311">
          <cell r="E311">
            <v>10024513.810000001</v>
          </cell>
          <cell r="G311">
            <v>24123276.41</v>
          </cell>
        </row>
        <row r="312">
          <cell r="E312">
            <v>473568.28</v>
          </cell>
          <cell r="G312">
            <v>0</v>
          </cell>
        </row>
        <row r="313">
          <cell r="E313">
            <v>2689906.17</v>
          </cell>
          <cell r="G313">
            <v>7962893.75</v>
          </cell>
        </row>
      </sheetData>
      <sheetData sheetId="6"/>
      <sheetData sheetId="7"/>
      <sheetData sheetId="8">
        <row r="510">
          <cell r="D510">
            <v>100470000</v>
          </cell>
        </row>
      </sheetData>
      <sheetData sheetId="9"/>
      <sheetData sheetId="10"/>
      <sheetData sheetId="11"/>
      <sheetData sheetId="12">
        <row r="14">
          <cell r="B14">
            <v>338183636.97000003</v>
          </cell>
        </row>
        <row r="33">
          <cell r="B33">
            <v>71592923.640000015</v>
          </cell>
        </row>
      </sheetData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>
        <row r="33">
          <cell r="D33">
            <v>89258318.130000055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52"/>
  <sheetViews>
    <sheetView tabSelected="1" workbookViewId="0">
      <selection sqref="A1:XFD1048576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Octubre del 2024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184828224.03000003</v>
      </c>
      <c r="D13" s="12">
        <f>SUM(D14:D22)</f>
        <v>338183636.97000003</v>
      </c>
      <c r="E13" s="13">
        <f>+D13/C13</f>
        <v>1.8297185873252151</v>
      </c>
      <c r="F13" s="12">
        <f>SUM(F14:F22)</f>
        <v>-153355412.94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23717783.01+32308492.01</f>
        <v>56026275.020000003</v>
      </c>
      <c r="D17" s="18">
        <f>+'[1]Pres A'!G292-D18</f>
        <v>87649985.700000018</v>
      </c>
      <c r="E17" s="19">
        <f t="shared" si="0"/>
        <v>1.5644442838420209</v>
      </c>
      <c r="F17" s="18">
        <f t="shared" si="1"/>
        <v>-31623710.680000015</v>
      </c>
    </row>
    <row r="18" spans="1:10" x14ac:dyDescent="0.25">
      <c r="A18" s="16">
        <v>1.5</v>
      </c>
      <c r="B18" s="17" t="s">
        <v>13</v>
      </c>
      <c r="C18" s="18">
        <v>41370000</v>
      </c>
      <c r="D18" s="18">
        <f>+'[1]Notas NF'!D510</f>
        <v>100470000</v>
      </c>
      <c r="E18" s="19">
        <f t="shared" si="0"/>
        <v>2.4285714285714284</v>
      </c>
      <c r="F18" s="18">
        <f t="shared" si="1"/>
        <v>-59100000</v>
      </c>
    </row>
    <row r="19" spans="1:10" hidden="1" x14ac:dyDescent="0.25">
      <c r="A19" s="16">
        <v>1.6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idden="1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idden="1" x14ac:dyDescent="0.25">
      <c r="A21" s="16">
        <v>1.8</v>
      </c>
      <c r="B21" s="17" t="s">
        <v>16</v>
      </c>
      <c r="C21" s="18"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v>87431949.010000005</v>
      </c>
      <c r="D22" s="18">
        <f>+'[1]Pres A'!G295</f>
        <v>150063651.27000001</v>
      </c>
      <c r="E22" s="19">
        <f t="shared" si="0"/>
        <v>1.7163480051535454</v>
      </c>
      <c r="F22" s="18">
        <f t="shared" si="1"/>
        <v>-62631702.260000005</v>
      </c>
    </row>
    <row r="23" spans="1:10" x14ac:dyDescent="0.25">
      <c r="A23" s="10">
        <v>2</v>
      </c>
      <c r="B23" s="11" t="s">
        <v>18</v>
      </c>
      <c r="C23" s="12">
        <f>SUM(C24:C32)</f>
        <v>144898282.57999998</v>
      </c>
      <c r="D23" s="12">
        <f ca="1">SUM(D24:D32)</f>
        <v>248925318.83999997</v>
      </c>
      <c r="E23" s="13">
        <v>0</v>
      </c>
      <c r="F23" s="12">
        <v>0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90943076.180000007</v>
      </c>
      <c r="D24" s="18">
        <f ca="1">+'[1]Pres A'!G309</f>
        <v>151586704.19</v>
      </c>
      <c r="E24" s="19">
        <f t="shared" ref="E24:E32" ca="1" si="2">IFERROR(+D24/C24,0)</f>
        <v>1.6668306214974571</v>
      </c>
      <c r="F24" s="18">
        <v>0</v>
      </c>
      <c r="H24" s="20">
        <f t="shared" ref="H24:H29" si="3">+C24/$C$23</f>
        <v>0.62763391367174626</v>
      </c>
      <c r="I24" s="21">
        <f t="shared" ref="I24:I29" ca="1" si="4">+D24/$D$23</f>
        <v>0.60896458783862939</v>
      </c>
    </row>
    <row r="25" spans="1:10" x14ac:dyDescent="0.25">
      <c r="A25" s="16">
        <v>2.2000000000000002</v>
      </c>
      <c r="B25" s="17" t="s">
        <v>20</v>
      </c>
      <c r="C25" s="18">
        <f>+'[1]Pres A'!E310</f>
        <v>40767218.140000001</v>
      </c>
      <c r="D25" s="18">
        <f ca="1">+'[1]Pres A'!G310</f>
        <v>65252444.489999987</v>
      </c>
      <c r="E25" s="19">
        <f t="shared" ca="1" si="2"/>
        <v>1.6006106736524059</v>
      </c>
      <c r="F25" s="18">
        <f t="shared" ref="F25:F32" ca="1" si="5">+C25-D25</f>
        <v>-24485226.349999987</v>
      </c>
      <c r="H25" s="20">
        <f t="shared" si="3"/>
        <v>0.28135059583947764</v>
      </c>
      <c r="I25" s="21">
        <f t="shared" ca="1" si="4"/>
        <v>0.26213663115539426</v>
      </c>
    </row>
    <row r="26" spans="1:10" x14ac:dyDescent="0.25">
      <c r="A26" s="16">
        <v>2.2999999999999998</v>
      </c>
      <c r="B26" s="17" t="s">
        <v>21</v>
      </c>
      <c r="C26" s="18">
        <f>+'[1]Pres A'!E311</f>
        <v>10024513.810000001</v>
      </c>
      <c r="D26" s="18">
        <f ca="1">+'[1]Pres A'!G311</f>
        <v>24123276.41</v>
      </c>
      <c r="E26" s="19">
        <f t="shared" ca="1" si="2"/>
        <v>2.4064285677312065</v>
      </c>
      <c r="F26" s="18">
        <f t="shared" ca="1" si="5"/>
        <v>-14098762.6</v>
      </c>
      <c r="H26" s="20">
        <f t="shared" si="3"/>
        <v>6.9183109913434293E-2</v>
      </c>
      <c r="I26" s="21">
        <f t="shared" ca="1" si="4"/>
        <v>9.6909693728284646E-2</v>
      </c>
    </row>
    <row r="27" spans="1:10" ht="12.75" customHeight="1" x14ac:dyDescent="0.25">
      <c r="A27" s="16">
        <v>2.4</v>
      </c>
      <c r="B27" s="17" t="s">
        <v>22</v>
      </c>
      <c r="C27" s="18">
        <f>+'[1]Pres A'!E312</f>
        <v>473568.28</v>
      </c>
      <c r="D27" s="18">
        <f ca="1">+'[1]Pres A'!G312</f>
        <v>0</v>
      </c>
      <c r="E27" s="19">
        <f t="shared" ca="1" si="2"/>
        <v>0</v>
      </c>
      <c r="F27" s="18">
        <f t="shared" ca="1" si="5"/>
        <v>473568.28</v>
      </c>
      <c r="H27" s="20">
        <f t="shared" si="3"/>
        <v>3.2682808351336919E-3</v>
      </c>
      <c r="I27" s="21">
        <f t="shared" ca="1" si="4"/>
        <v>0</v>
      </c>
    </row>
    <row r="28" spans="1:10" ht="18" hidden="1" customHeight="1" x14ac:dyDescent="0.25">
      <c r="A28" s="16">
        <v>2.5</v>
      </c>
      <c r="B28" s="17" t="s">
        <v>23</v>
      </c>
      <c r="C28" s="22"/>
      <c r="D28" s="22"/>
      <c r="E28" s="19">
        <f t="shared" si="2"/>
        <v>0</v>
      </c>
      <c r="F28" s="18">
        <f t="shared" si="5"/>
        <v>0</v>
      </c>
      <c r="H28" s="20">
        <f t="shared" si="3"/>
        <v>0</v>
      </c>
      <c r="I28" s="21">
        <f t="shared" ca="1" si="4"/>
        <v>0</v>
      </c>
    </row>
    <row r="29" spans="1:10" x14ac:dyDescent="0.25">
      <c r="A29" s="16">
        <v>2.6</v>
      </c>
      <c r="B29" s="17" t="s">
        <v>24</v>
      </c>
      <c r="C29" s="18">
        <f>+'[1]Pres A'!E313</f>
        <v>2689906.17</v>
      </c>
      <c r="D29" s="18">
        <f ca="1">+'[1]Pres A'!G313</f>
        <v>7962893.75</v>
      </c>
      <c r="E29" s="19">
        <f t="shared" ca="1" si="2"/>
        <v>2.9602868080710785</v>
      </c>
      <c r="F29" s="18">
        <f t="shared" ca="1" si="5"/>
        <v>-5272987.58</v>
      </c>
      <c r="H29" s="20">
        <f t="shared" si="3"/>
        <v>1.8564099740208253E-2</v>
      </c>
      <c r="I29" s="21">
        <f t="shared" ca="1" si="4"/>
        <v>3.198908727769173E-2</v>
      </c>
    </row>
    <row r="30" spans="1:10" hidden="1" x14ac:dyDescent="0.25">
      <c r="A30" s="16">
        <v>2.7</v>
      </c>
      <c r="B30" s="17" t="s">
        <v>25</v>
      </c>
      <c r="C30" s="18"/>
      <c r="D30" s="18"/>
      <c r="E30" s="19">
        <f t="shared" si="2"/>
        <v>0</v>
      </c>
      <c r="F30" s="18">
        <f t="shared" si="5"/>
        <v>0</v>
      </c>
      <c r="H30" s="23"/>
      <c r="I30" s="24"/>
    </row>
    <row r="31" spans="1:10" ht="30" hidden="1" x14ac:dyDescent="0.25">
      <c r="A31" s="16">
        <v>2.8</v>
      </c>
      <c r="B31" s="17" t="s">
        <v>26</v>
      </c>
      <c r="C31" s="18"/>
      <c r="D31" s="18"/>
      <c r="E31" s="19">
        <f t="shared" si="2"/>
        <v>0</v>
      </c>
      <c r="F31" s="18">
        <f t="shared" si="5"/>
        <v>0</v>
      </c>
      <c r="I31" s="14"/>
      <c r="J31" s="15">
        <f>SUM(J32:J48)</f>
        <v>49388</v>
      </c>
    </row>
    <row r="32" spans="1:10" hidden="1" x14ac:dyDescent="0.25">
      <c r="A32" s="16">
        <v>2.9</v>
      </c>
      <c r="B32" s="17" t="s">
        <v>27</v>
      </c>
      <c r="C32" s="18"/>
      <c r="D32" s="18"/>
      <c r="E32" s="19">
        <f t="shared" si="2"/>
        <v>0</v>
      </c>
      <c r="F32" s="18">
        <f t="shared" si="5"/>
        <v>0</v>
      </c>
      <c r="I32" s="14">
        <v>3108</v>
      </c>
      <c r="J32" s="15">
        <f>+I32</f>
        <v>3108</v>
      </c>
    </row>
    <row r="33" spans="1:10" ht="13.5" customHeight="1" x14ac:dyDescent="0.25">
      <c r="A33" s="25"/>
      <c r="B33" s="26" t="s">
        <v>28</v>
      </c>
      <c r="C33" s="27">
        <f>+C13-C23</f>
        <v>39929941.450000048</v>
      </c>
      <c r="D33" s="27">
        <f ca="1">+D13-D23</f>
        <v>89258318.130000055</v>
      </c>
      <c r="E33" s="28">
        <v>0</v>
      </c>
      <c r="F33" s="27">
        <v>0</v>
      </c>
      <c r="I33" s="14">
        <v>13052</v>
      </c>
      <c r="J33" s="15">
        <f>+I33</f>
        <v>13052</v>
      </c>
    </row>
    <row r="34" spans="1:10" ht="20.25" hidden="1" customHeight="1" x14ac:dyDescent="0.25">
      <c r="D34" s="29">
        <f ca="1">+[1]ERF!B33-'[1]Pres A'!G313-[1]EEP2!D33</f>
        <v>-25628288.240000039</v>
      </c>
      <c r="J34">
        <v>21686</v>
      </c>
    </row>
    <row r="35" spans="1:10" x14ac:dyDescent="0.25">
      <c r="I35" s="14">
        <f ca="1">+D29</f>
        <v>7962893.75</v>
      </c>
      <c r="J35">
        <v>2414</v>
      </c>
    </row>
    <row r="36" spans="1:10" x14ac:dyDescent="0.25">
      <c r="C36" s="15"/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/>
    </row>
    <row r="40" spans="1:10" x14ac:dyDescent="0.25">
      <c r="I40" s="14"/>
    </row>
    <row r="41" spans="1:10" x14ac:dyDescent="0.25">
      <c r="I41" s="14"/>
    </row>
    <row r="42" spans="1:10" x14ac:dyDescent="0.25">
      <c r="I42" s="14">
        <f ca="1">+I33-I35</f>
        <v>-7949841.75</v>
      </c>
      <c r="J42">
        <v>9128</v>
      </c>
    </row>
    <row r="43" spans="1:10" x14ac:dyDescent="0.25">
      <c r="A43" s="30"/>
      <c r="B43" s="31" t="s">
        <v>29</v>
      </c>
      <c r="C43" s="32"/>
      <c r="D43" s="32"/>
      <c r="E43" s="33" t="str">
        <f>+[1]EFE2!B68</f>
        <v>Licda. María Patricia Almonte</v>
      </c>
      <c r="F43" s="33"/>
      <c r="G43" s="30"/>
      <c r="I43" s="14"/>
    </row>
    <row r="44" spans="1:10" x14ac:dyDescent="0.25">
      <c r="A44" s="30"/>
      <c r="B44" s="34" t="s">
        <v>30</v>
      </c>
      <c r="C44" s="35"/>
      <c r="D44" s="35"/>
      <c r="E44" s="36" t="str">
        <f>+[1]EFE2!B69</f>
        <v>Directora Administrativa-Financiera</v>
      </c>
      <c r="F44" s="36"/>
      <c r="G44" s="30"/>
      <c r="I44" s="14"/>
    </row>
    <row r="45" spans="1:10" x14ac:dyDescent="0.25">
      <c r="A45" s="30"/>
      <c r="B45" s="30"/>
      <c r="C45" s="30"/>
      <c r="D45" s="30"/>
      <c r="E45" s="30"/>
      <c r="F45" s="30"/>
      <c r="G45" s="30"/>
    </row>
    <row r="46" spans="1:10" x14ac:dyDescent="0.25">
      <c r="A46" s="30"/>
      <c r="B46" s="30"/>
      <c r="C46" s="30"/>
      <c r="D46" s="30"/>
      <c r="E46" s="30"/>
      <c r="F46" s="30"/>
      <c r="G46" s="30"/>
    </row>
    <row r="47" spans="1:10" x14ac:dyDescent="0.25">
      <c r="A47" s="30"/>
      <c r="B47" s="33"/>
      <c r="C47" s="33"/>
      <c r="D47" s="33"/>
      <c r="E47" s="33"/>
      <c r="F47" s="33"/>
      <c r="G47" s="30"/>
    </row>
    <row r="48" spans="1:10" x14ac:dyDescent="0.25">
      <c r="A48" s="30"/>
      <c r="B48" s="36"/>
      <c r="C48" s="36"/>
      <c r="D48" s="36"/>
      <c r="E48" s="36"/>
      <c r="F48" s="36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3" t="s">
        <v>31</v>
      </c>
      <c r="C51" s="33"/>
      <c r="D51" s="33"/>
      <c r="E51" s="33"/>
      <c r="F51" s="33"/>
      <c r="G51" s="33"/>
    </row>
    <row r="52" spans="1:7" x14ac:dyDescent="0.25">
      <c r="A52" s="30"/>
      <c r="B52" s="36" t="s">
        <v>32</v>
      </c>
      <c r="C52" s="36"/>
      <c r="D52" s="36"/>
      <c r="E52" s="36"/>
      <c r="F52" s="36"/>
      <c r="G52" s="36"/>
    </row>
  </sheetData>
  <mergeCells count="13">
    <mergeCell ref="B52:G52"/>
    <mergeCell ref="A12:B12"/>
    <mergeCell ref="E43:F43"/>
    <mergeCell ref="E44:F44"/>
    <mergeCell ref="B47:F47"/>
    <mergeCell ref="B48:F48"/>
    <mergeCell ref="B51:G51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2024-11-11T16:06:14Z</dcterms:created>
  <dcterms:modified xsi:type="dcterms:W3CDTF">2024-11-11T16:07:49Z</dcterms:modified>
</cp:coreProperties>
</file>