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8675" windowHeight="112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F36" i="1"/>
  <c r="C36" i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I25" i="1"/>
  <c r="C25" i="1"/>
  <c r="B25" i="1"/>
  <c r="J25" i="1" s="1"/>
  <c r="C24" i="1"/>
  <c r="I24" i="1" s="1"/>
  <c r="B24" i="1"/>
  <c r="B27" i="1" s="1"/>
  <c r="E23" i="1"/>
  <c r="E22" i="1"/>
  <c r="E21" i="1"/>
  <c r="E20" i="1"/>
  <c r="E19" i="1"/>
  <c r="E17" i="1"/>
  <c r="C17" i="1"/>
  <c r="I17" i="1" s="1"/>
  <c r="B17" i="1"/>
  <c r="N16" i="1"/>
  <c r="J16" i="1"/>
  <c r="E16" i="1"/>
  <c r="F16" i="1" s="1"/>
  <c r="G16" i="1" s="1"/>
  <c r="C16" i="1"/>
  <c r="I16" i="1" s="1"/>
  <c r="B16" i="1"/>
  <c r="C15" i="1"/>
  <c r="N15" i="1" s="1"/>
  <c r="N18" i="1" s="1"/>
  <c r="B15" i="1"/>
  <c r="C14" i="1"/>
  <c r="C18" i="1" s="1"/>
  <c r="B14" i="1"/>
  <c r="I13" i="1"/>
  <c r="E13" i="1"/>
  <c r="C12" i="1"/>
  <c r="B12" i="1"/>
  <c r="B18" i="1" s="1"/>
  <c r="I11" i="1"/>
  <c r="C11" i="1"/>
  <c r="B11" i="1"/>
  <c r="C8" i="1"/>
  <c r="B8" i="1"/>
  <c r="A6" i="1"/>
  <c r="A4" i="1"/>
  <c r="F41" i="1" l="1"/>
  <c r="B29" i="1"/>
  <c r="B52" i="1"/>
  <c r="C59" i="1"/>
  <c r="C61" i="1" s="1"/>
  <c r="B59" i="1"/>
  <c r="B61" i="1" s="1"/>
  <c r="I14" i="1"/>
  <c r="E24" i="1"/>
  <c r="C27" i="1"/>
  <c r="J27" i="1" s="1"/>
  <c r="C57" i="1"/>
  <c r="E12" i="1"/>
  <c r="I15" i="1"/>
  <c r="I18" i="1" s="1"/>
  <c r="E25" i="1"/>
  <c r="F33" i="1"/>
  <c r="I12" i="1"/>
  <c r="J15" i="1"/>
  <c r="J24" i="1"/>
  <c r="E14" i="1"/>
  <c r="E15" i="1"/>
  <c r="J28" i="1" l="1"/>
  <c r="J29" i="1" s="1"/>
  <c r="I27" i="1"/>
  <c r="C29" i="1"/>
  <c r="B62" i="1"/>
  <c r="E29" i="1"/>
  <c r="E18" i="1"/>
  <c r="F15" i="1"/>
  <c r="F17" i="1" s="1"/>
  <c r="G17" i="1" s="1"/>
  <c r="E27" i="1"/>
  <c r="F27" i="1" s="1"/>
  <c r="J18" i="1"/>
  <c r="J19" i="1" s="1"/>
  <c r="C62" i="1" l="1"/>
  <c r="I29" i="1"/>
  <c r="J20" i="1"/>
  <c r="J21" i="1" l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<sst xmlns="http://schemas.openxmlformats.org/spreadsheetml/2006/main" count="57" uniqueCount="56">
  <si>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</si>
  <si>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</si>
  <si>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</si>
  <si>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</si>
  <si>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</si>
  <si>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</si>
  <si>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(Nota8)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</si>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</sst>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5629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4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30 de abril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1366.2</v>
          </cell>
        </row>
        <row r="16">
          <cell r="C16">
            <v>10.75</v>
          </cell>
        </row>
        <row r="17">
          <cell r="C17">
            <v>1382703.87</v>
          </cell>
        </row>
        <row r="18">
          <cell r="C18">
            <v>806880.13</v>
          </cell>
        </row>
        <row r="19">
          <cell r="C19">
            <v>334260650.29000002</v>
          </cell>
        </row>
        <row r="20">
          <cell r="C20">
            <v>17118495.120000001</v>
          </cell>
        </row>
        <row r="21">
          <cell r="C21">
            <v>28796945.620000001</v>
          </cell>
        </row>
        <row r="22">
          <cell r="C22">
            <v>792057</v>
          </cell>
        </row>
        <row r="23">
          <cell r="C23">
            <v>52883325.560000002</v>
          </cell>
        </row>
        <row r="24">
          <cell r="C24">
            <v>4149647.32</v>
          </cell>
        </row>
        <row r="25">
          <cell r="C25">
            <v>5224661.0199999996</v>
          </cell>
        </row>
        <row r="26">
          <cell r="C26">
            <v>819796.62</v>
          </cell>
        </row>
        <row r="27">
          <cell r="C27">
            <v>2048342.97</v>
          </cell>
        </row>
        <row r="28">
          <cell r="C28">
            <v>29508.47</v>
          </cell>
        </row>
        <row r="29">
          <cell r="C29">
            <v>6007322.9500000002</v>
          </cell>
        </row>
        <row r="30">
          <cell r="C30">
            <v>932591.88</v>
          </cell>
        </row>
        <row r="31">
          <cell r="C31">
            <v>99000</v>
          </cell>
        </row>
        <row r="32">
          <cell r="C32">
            <v>510150</v>
          </cell>
        </row>
      </sheetData>
      <sheetData sheetId="6">
        <row r="125">
          <cell r="C125">
            <v>808793054.60000002</v>
          </cell>
          <cell r="D125">
            <v>808793054.60000002</v>
          </cell>
        </row>
      </sheetData>
      <sheetData sheetId="7"/>
      <sheetData sheetId="8"/>
      <sheetData sheetId="9"/>
      <sheetData sheetId="10">
        <row r="127">
          <cell r="C127">
            <v>336546611.24000001</v>
          </cell>
          <cell r="D127">
            <v>305489331.63000005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1350.1199999991804</v>
          </cell>
        </row>
        <row r="168">
          <cell r="C168">
            <v>17118495.120000001</v>
          </cell>
          <cell r="D168">
            <v>18382280.280000001</v>
          </cell>
        </row>
        <row r="210">
          <cell r="C210">
            <v>234614.82</v>
          </cell>
          <cell r="D210">
            <v>422306.74</v>
          </cell>
        </row>
        <row r="236">
          <cell r="C236">
            <v>0</v>
          </cell>
          <cell r="D236">
            <v>193172</v>
          </cell>
        </row>
        <row r="382">
          <cell r="C382">
            <v>191180</v>
          </cell>
          <cell r="D382">
            <v>0</v>
          </cell>
        </row>
        <row r="402">
          <cell r="C402">
            <v>29387023.32</v>
          </cell>
          <cell r="D402">
            <v>15390184.529999999</v>
          </cell>
        </row>
        <row r="413">
          <cell r="C413">
            <v>0</v>
          </cell>
          <cell r="D413">
            <v>0</v>
          </cell>
        </row>
        <row r="438">
          <cell r="C438">
            <v>0</v>
          </cell>
          <cell r="D438">
            <v>252299.3</v>
          </cell>
        </row>
        <row r="455">
          <cell r="C455">
            <v>128249.85</v>
          </cell>
          <cell r="D455">
            <v>0</v>
          </cell>
        </row>
        <row r="468">
          <cell r="C468">
            <v>277803499.63999999</v>
          </cell>
          <cell r="D468">
            <v>236147019.97999999</v>
          </cell>
        </row>
        <row r="469">
          <cell r="C469">
            <v>1485895.3399999999</v>
          </cell>
          <cell r="D469">
            <v>0</v>
          </cell>
        </row>
        <row r="470">
          <cell r="C470">
            <v>25229011.01000002</v>
          </cell>
          <cell r="D470">
            <v>41656479.659999967</v>
          </cell>
        </row>
      </sheetData>
      <sheetData sheetId="11">
        <row r="17">
          <cell r="K17">
            <v>777750597.29999995</v>
          </cell>
        </row>
        <row r="32">
          <cell r="K32">
            <v>788735832.57999992</v>
          </cell>
        </row>
      </sheetData>
      <sheetData sheetId="12"/>
      <sheetData sheetId="13"/>
      <sheetData sheetId="14">
        <row r="19">
          <cell r="B19">
            <v>6710750.8900000006</v>
          </cell>
        </row>
        <row r="22">
          <cell r="B22">
            <v>32861073.520000003</v>
          </cell>
        </row>
        <row r="23">
          <cell r="B23">
            <v>251701.1</v>
          </cell>
        </row>
        <row r="33">
          <cell r="B33">
            <v>25229011.01000002</v>
          </cell>
          <cell r="C33">
            <v>41656479.659999967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B15" sqref="B15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30 de abril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NF'!C127</f>
        <v>336546611.24000001</v>
      </c>
      <c r="C11" s="14">
        <f>+'[1]Notas NF'!D127</f>
        <v>305489331.63000005</v>
      </c>
      <c r="E11" s="4"/>
      <c r="F11" s="4"/>
      <c r="I11" s="7">
        <f t="shared" ref="I11:I17" si="0">+C11-B11</f>
        <v>-31057279.609999955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NF'!C154</f>
        <v>0</v>
      </c>
      <c r="C14" s="14">
        <f>+'[1]Notas NF'!D154</f>
        <v>1350.1199999991804</v>
      </c>
      <c r="E14" s="4">
        <f t="shared" si="1"/>
        <v>-1350.1199999991804</v>
      </c>
      <c r="F14" s="4"/>
      <c r="I14" s="7">
        <f t="shared" si="0"/>
        <v>1350.1199999991804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17118495.120000001</v>
      </c>
      <c r="C15" s="14">
        <f>+'[1]Notas NF'!D168</f>
        <v>18382280.280000001</v>
      </c>
      <c r="E15" s="4">
        <f t="shared" si="1"/>
        <v>-1263785.1600000001</v>
      </c>
      <c r="F15" s="4">
        <f>+E15</f>
        <v>-1263785.1600000001</v>
      </c>
      <c r="I15" s="7">
        <f t="shared" si="0"/>
        <v>1263785.1600000001</v>
      </c>
      <c r="J15" s="15">
        <f>+B15-C15</f>
        <v>-1263785.1600000001</v>
      </c>
      <c r="N15" s="17">
        <f>+B15-C15</f>
        <v>-1263785.1600000001</v>
      </c>
      <c r="O15" s="16"/>
      <c r="P15" s="4"/>
      <c r="Q15" s="4"/>
    </row>
    <row r="16" spans="1:17" x14ac:dyDescent="0.25">
      <c r="A16" s="13" t="s">
        <v>9</v>
      </c>
      <c r="B16" s="14">
        <f>+'[1]Notas NF'!C210</f>
        <v>234614.82</v>
      </c>
      <c r="C16" s="14">
        <f>+'[1]Notas NF'!D210</f>
        <v>422306.74</v>
      </c>
      <c r="E16" s="4">
        <f t="shared" si="1"/>
        <v>-187691.91999999998</v>
      </c>
      <c r="F16" s="4">
        <f>-E16+1800</f>
        <v>189491.91999999998</v>
      </c>
      <c r="G16" s="4">
        <f>+F16/5</f>
        <v>37898.383999999998</v>
      </c>
      <c r="I16" s="7">
        <f t="shared" si="0"/>
        <v>187691.91999999998</v>
      </c>
      <c r="J16" s="15">
        <f>+B16-C16</f>
        <v>-187691.91999999998</v>
      </c>
      <c r="N16" s="17">
        <f>+B16-C16</f>
        <v>-187691.91999999998</v>
      </c>
      <c r="O16" s="16"/>
      <c r="P16" s="4"/>
      <c r="Q16" s="4"/>
    </row>
    <row r="17" spans="1:17" x14ac:dyDescent="0.25">
      <c r="A17" s="13" t="s">
        <v>10</v>
      </c>
      <c r="B17" s="18">
        <f>+'[1]Notas NF'!C236</f>
        <v>0</v>
      </c>
      <c r="C17" s="18">
        <f>+'[1]Notas NF'!D236</f>
        <v>193172</v>
      </c>
      <c r="E17" s="4">
        <f t="shared" si="1"/>
        <v>-193172</v>
      </c>
      <c r="F17" s="4">
        <f>SUM(F15:F16)</f>
        <v>-1074293.2400000002</v>
      </c>
      <c r="G17" s="4">
        <f>+F17+'[1]Pres A'!O310</f>
        <v>-1074293.2400000002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353899721.18000001</v>
      </c>
      <c r="C18" s="19">
        <f>SUM(C11:C17)</f>
        <v>324488440.7700001</v>
      </c>
      <c r="E18" s="4">
        <f>SUM(E15:E17)</f>
        <v>-1644649.08</v>
      </c>
      <c r="F18" s="4"/>
      <c r="I18" s="7">
        <f>SUM(I11:I17)</f>
        <v>-29411280.409999955</v>
      </c>
      <c r="J18" s="20">
        <f>SUM(I14:I17)</f>
        <v>1645999.1999999993</v>
      </c>
      <c r="N18" s="17">
        <f>SUM(N15:N17)</f>
        <v>-1451477.08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788735832.57999992</v>
      </c>
      <c r="C24" s="14">
        <f>+[1]nota12!K17</f>
        <v>777750597.29999995</v>
      </c>
      <c r="E24" s="4">
        <f t="shared" si="1"/>
        <v>10985235.279999971</v>
      </c>
      <c r="F24" s="4"/>
      <c r="I24" s="7">
        <f t="shared" ref="I24:I29" si="3">+C24-B24</f>
        <v>-10985235.279999971</v>
      </c>
      <c r="J24" s="22">
        <f>+B24-C24</f>
        <v>10985235.279999971</v>
      </c>
      <c r="N24" s="15"/>
      <c r="O24" s="16"/>
      <c r="P24" s="4"/>
      <c r="Q24" s="4"/>
    </row>
    <row r="25" spans="1:17" x14ac:dyDescent="0.25">
      <c r="A25" s="13" t="s">
        <v>18</v>
      </c>
      <c r="B25" s="14">
        <f>+'[1]Notas NF'!C382</f>
        <v>191180</v>
      </c>
      <c r="C25" s="14">
        <f>+'[1]Notas NF'!D382</f>
        <v>0</v>
      </c>
      <c r="E25" s="4">
        <f t="shared" si="1"/>
        <v>191180</v>
      </c>
      <c r="F25" s="4"/>
      <c r="I25" s="7">
        <f t="shared" si="3"/>
        <v>-191180</v>
      </c>
      <c r="J25" s="22">
        <f>+B25-C25</f>
        <v>191180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788927012.57999992</v>
      </c>
      <c r="C27" s="19">
        <f>SUM(C20:C26)</f>
        <v>777750597.29999995</v>
      </c>
      <c r="E27" s="4">
        <f>SUM(E12:E26)</f>
        <v>7885766.9999999721</v>
      </c>
      <c r="F27" s="4">
        <f>+E27+E16+E15</f>
        <v>6434289.919999972</v>
      </c>
      <c r="I27" s="7">
        <f t="shared" si="3"/>
        <v>-11176415.279999971</v>
      </c>
      <c r="J27" s="22">
        <f>+B27-C27</f>
        <v>11176415.279999971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-11176415.279999971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1142826733.76</v>
      </c>
      <c r="C29" s="23">
        <f>+C27+C18</f>
        <v>1102239038.0700002</v>
      </c>
      <c r="E29" s="4">
        <f t="shared" si="1"/>
        <v>40587695.689999819</v>
      </c>
      <c r="F29" s="4"/>
      <c r="G29" s="4">
        <f>+[1]BALANZA!C12:C32</f>
        <v>6007322.9500000002</v>
      </c>
      <c r="I29" s="7">
        <f t="shared" si="3"/>
        <v>-40587695.689999819</v>
      </c>
      <c r="J29" s="22">
        <f t="shared" si="2"/>
        <v>22352830.559999943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NF'!C402</f>
        <v>29387023.32</v>
      </c>
      <c r="C33" s="14">
        <f>+'[1]Notas NF'!D402</f>
        <v>15390184.529999999</v>
      </c>
      <c r="F33" s="4">
        <f>+C33-B33</f>
        <v>-13996838.790000001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NF'!C413</f>
        <v>0</v>
      </c>
      <c r="C34" s="14">
        <f>+'[1]Notas NF'!D413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NF'!C438+'[1]Notas NF'!C455</f>
        <v>128249.85</v>
      </c>
      <c r="C36" s="14">
        <f>+'[1]Notas NF'!D438+'[1]Notas NF'!D455</f>
        <v>252299.3</v>
      </c>
      <c r="E36" s="4"/>
      <c r="F36" s="4">
        <f>+C36-B36</f>
        <v>124049.44999999998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29515273.170000002</v>
      </c>
      <c r="C41" s="25">
        <f>SUM(C32:C40)</f>
        <v>15642483.83</v>
      </c>
      <c r="F41" s="4">
        <f>SUM(F32:F40)</f>
        <v>-13872789.340000002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39823525.510000005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29515273.170000002</v>
      </c>
      <c r="C52" s="25">
        <f>+C50+C41</f>
        <v>15642483.83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G'!C125</f>
        <v>808793054.60000002</v>
      </c>
      <c r="C54" s="14">
        <f>+'[1]BALANZA G'!D125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25229011.01000002</v>
      </c>
      <c r="C56" s="14">
        <f>+[1]ERF!C33</f>
        <v>41656479.659999967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NF'!C468:C470)-B56</f>
        <v>279289394.98000002</v>
      </c>
      <c r="C57" s="14">
        <f>SUM('[1]Notas NF'!D468:D470)-C56</f>
        <v>236147019.98000002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1113311460.5900002</v>
      </c>
      <c r="C59" s="25">
        <f>SUM(C54:C58)</f>
        <v>1086596554.24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5.75" thickBot="1" x14ac:dyDescent="0.3">
      <c r="A61" s="8" t="s">
        <v>49</v>
      </c>
      <c r="B61" s="23">
        <f>+B59+B52</f>
        <v>1142826733.7600002</v>
      </c>
      <c r="C61" s="23">
        <f>+C59+C52</f>
        <v>1102239038.0699999</v>
      </c>
      <c r="I61" s="7"/>
      <c r="N61" s="15"/>
      <c r="O61" s="16"/>
      <c r="P61" s="4"/>
      <c r="Q61" s="4"/>
    </row>
    <row r="62" spans="1:17" ht="15.75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2025-05-12T18:38:02Z</dcterms:created>
  <dcterms:modified xsi:type="dcterms:W3CDTF">2025-05-12T18:38:53Z</dcterms:modified>
</cp:coreProperties>
</file>