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C36" i="1"/>
  <c r="F36" i="1" s="1"/>
  <c r="B36" i="1"/>
  <c r="C34" i="1"/>
  <c r="B34" i="1"/>
  <c r="F33" i="1"/>
  <c r="C33" i="1"/>
  <c r="C41" i="1" s="1"/>
  <c r="C52" i="1" s="1"/>
  <c r="B33" i="1"/>
  <c r="B41" i="1" s="1"/>
  <c r="B52" i="1" s="1"/>
  <c r="F32" i="1"/>
  <c r="F41" i="1" s="1"/>
  <c r="G29" i="1"/>
  <c r="I28" i="1"/>
  <c r="E28" i="1"/>
  <c r="J26" i="1"/>
  <c r="I26" i="1"/>
  <c r="E26" i="1"/>
  <c r="I25" i="1"/>
  <c r="E25" i="1"/>
  <c r="C25" i="1"/>
  <c r="B25" i="1"/>
  <c r="J25" i="1" s="1"/>
  <c r="C24" i="1"/>
  <c r="C27" i="1" s="1"/>
  <c r="B24" i="1"/>
  <c r="B27" i="1" s="1"/>
  <c r="E23" i="1"/>
  <c r="E22" i="1"/>
  <c r="E21" i="1"/>
  <c r="E20" i="1"/>
  <c r="E19" i="1"/>
  <c r="E17" i="1"/>
  <c r="C17" i="1"/>
  <c r="I17" i="1" s="1"/>
  <c r="B17" i="1"/>
  <c r="J16" i="1"/>
  <c r="E16" i="1"/>
  <c r="F16" i="1" s="1"/>
  <c r="G16" i="1" s="1"/>
  <c r="C16" i="1"/>
  <c r="N16" i="1" s="1"/>
  <c r="B16" i="1"/>
  <c r="C15" i="1"/>
  <c r="J15" i="1" s="1"/>
  <c r="B15" i="1"/>
  <c r="N15" i="1" s="1"/>
  <c r="N18" i="1" s="1"/>
  <c r="C14" i="1"/>
  <c r="I14" i="1" s="1"/>
  <c r="B14" i="1"/>
  <c r="E14" i="1" s="1"/>
  <c r="I13" i="1"/>
  <c r="E13" i="1"/>
  <c r="I12" i="1"/>
  <c r="E12" i="1"/>
  <c r="C12" i="1"/>
  <c r="B12" i="1"/>
  <c r="I11" i="1"/>
  <c r="C11" i="1"/>
  <c r="C18" i="1" s="1"/>
  <c r="B11" i="1"/>
  <c r="C8" i="1"/>
  <c r="B8" i="1"/>
  <c r="A6" i="1"/>
  <c r="A4" i="1"/>
  <c r="B29" i="1" l="1"/>
  <c r="J27" i="1"/>
  <c r="J28" i="1"/>
  <c r="I27" i="1"/>
  <c r="C29" i="1"/>
  <c r="B59" i="1"/>
  <c r="B61" i="1" s="1"/>
  <c r="E24" i="1"/>
  <c r="C57" i="1"/>
  <c r="C59" i="1" s="1"/>
  <c r="C61" i="1" s="1"/>
  <c r="I15" i="1"/>
  <c r="I18" i="1" s="1"/>
  <c r="I16" i="1"/>
  <c r="J18" i="1" s="1"/>
  <c r="J19" i="1" s="1"/>
  <c r="I24" i="1"/>
  <c r="B18" i="1"/>
  <c r="J24" i="1"/>
  <c r="E15" i="1"/>
  <c r="J20" i="1" l="1"/>
  <c r="J21" i="1" s="1"/>
  <c r="C62" i="1"/>
  <c r="I29" i="1"/>
  <c r="J29" i="1"/>
  <c r="E18" i="1"/>
  <c r="F15" i="1"/>
  <c r="F17" i="1" s="1"/>
  <c r="G17" i="1" s="1"/>
  <c r="B62" i="1"/>
  <c r="E29" i="1"/>
  <c r="E27" i="1"/>
  <c r="F27" i="1" s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<sst xmlns="http://schemas.openxmlformats.org/spreadsheetml/2006/main" count="57" uniqueCount="56">
  <si>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</si>
  <si>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</si>
  <si>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</si>
  <si>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</si>
  <si>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</si>
  <si>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</si>
  <si>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(Nota8)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</si>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</sst>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9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11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4" fontId="14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5" fillId="0" borderId="0" xfId="1" applyFo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372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3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31de marzo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10000</v>
          </cell>
        </row>
        <row r="15">
          <cell r="C15">
            <v>1691.2</v>
          </cell>
        </row>
        <row r="16">
          <cell r="C16">
            <v>335.75</v>
          </cell>
        </row>
        <row r="17">
          <cell r="C17">
            <v>1949669.93</v>
          </cell>
        </row>
        <row r="18">
          <cell r="C18">
            <v>631806.5</v>
          </cell>
        </row>
        <row r="19">
          <cell r="C19">
            <v>314375972.60000002</v>
          </cell>
        </row>
        <row r="20">
          <cell r="C20">
            <v>16982008.059999999</v>
          </cell>
        </row>
        <row r="21">
          <cell r="C21">
            <v>28796945.620000001</v>
          </cell>
        </row>
        <row r="22">
          <cell r="C22">
            <v>792057</v>
          </cell>
        </row>
        <row r="23">
          <cell r="C23">
            <v>52883325.560000002</v>
          </cell>
        </row>
        <row r="24">
          <cell r="C24">
            <v>4149647.32</v>
          </cell>
        </row>
        <row r="25">
          <cell r="C25">
            <v>5224661.0199999996</v>
          </cell>
        </row>
        <row r="26">
          <cell r="C26">
            <v>819796.62</v>
          </cell>
        </row>
        <row r="27">
          <cell r="C27">
            <v>1569529.41</v>
          </cell>
        </row>
        <row r="28">
          <cell r="C28">
            <v>29508.47</v>
          </cell>
        </row>
        <row r="29">
          <cell r="C29">
            <v>5837722.9500000002</v>
          </cell>
        </row>
        <row r="30">
          <cell r="C30">
            <v>932591.88</v>
          </cell>
        </row>
        <row r="31">
          <cell r="C31">
            <v>99000</v>
          </cell>
        </row>
        <row r="32">
          <cell r="C32">
            <v>510150</v>
          </cell>
        </row>
      </sheetData>
      <sheetData sheetId="6">
        <row r="125">
          <cell r="C125">
            <v>808793054.60000002</v>
          </cell>
          <cell r="D125">
            <v>808793054.60000002</v>
          </cell>
        </row>
      </sheetData>
      <sheetData sheetId="7"/>
      <sheetData sheetId="8"/>
      <sheetData sheetId="9"/>
      <sheetData sheetId="10">
        <row r="127">
          <cell r="C127">
            <v>317054475.98000002</v>
          </cell>
          <cell r="D127">
            <v>305489331.63000005</v>
          </cell>
        </row>
        <row r="143">
          <cell r="C143">
            <v>0</v>
          </cell>
          <cell r="D143">
            <v>0</v>
          </cell>
        </row>
        <row r="154">
          <cell r="C154">
            <v>0</v>
          </cell>
          <cell r="D154">
            <v>1350.1199999991804</v>
          </cell>
        </row>
        <row r="168">
          <cell r="C168">
            <v>16982008.059999999</v>
          </cell>
          <cell r="D168">
            <v>18382280.280000001</v>
          </cell>
        </row>
        <row r="210">
          <cell r="C210">
            <v>281537.8</v>
          </cell>
          <cell r="D210">
            <v>422306.74</v>
          </cell>
        </row>
        <row r="236">
          <cell r="C236">
            <v>0</v>
          </cell>
          <cell r="D236">
            <v>193172</v>
          </cell>
        </row>
        <row r="382">
          <cell r="C382">
            <v>0</v>
          </cell>
          <cell r="D382">
            <v>0</v>
          </cell>
        </row>
        <row r="402">
          <cell r="C402">
            <v>28606420.890000001</v>
          </cell>
          <cell r="D402">
            <v>15390184.529999999</v>
          </cell>
        </row>
        <row r="413">
          <cell r="C413">
            <v>0</v>
          </cell>
          <cell r="D413">
            <v>0</v>
          </cell>
        </row>
        <row r="438">
          <cell r="C438">
            <v>0</v>
          </cell>
          <cell r="D438">
            <v>252299.3</v>
          </cell>
        </row>
        <row r="455">
          <cell r="C455">
            <v>0</v>
          </cell>
          <cell r="D455">
            <v>0</v>
          </cell>
        </row>
        <row r="468">
          <cell r="C468">
            <v>277803499.63999999</v>
          </cell>
          <cell r="D468">
            <v>236147019.97999999</v>
          </cell>
        </row>
        <row r="469">
          <cell r="C469">
            <v>1485895.3399999999</v>
          </cell>
          <cell r="D469">
            <v>0</v>
          </cell>
        </row>
        <row r="470">
          <cell r="C470">
            <v>758241.45999999344</v>
          </cell>
          <cell r="D470">
            <v>41656479.659999967</v>
          </cell>
        </row>
      </sheetData>
      <sheetData sheetId="11">
        <row r="17">
          <cell r="K17">
            <v>777750597.29999995</v>
          </cell>
        </row>
        <row r="32">
          <cell r="K32">
            <v>783129090.08999991</v>
          </cell>
        </row>
      </sheetData>
      <sheetData sheetId="12"/>
      <sheetData sheetId="13"/>
      <sheetData sheetId="14">
        <row r="19">
          <cell r="B19">
            <v>5562879.5899999999</v>
          </cell>
        </row>
        <row r="22">
          <cell r="B22">
            <v>24559107.410000004</v>
          </cell>
        </row>
        <row r="23">
          <cell r="B23">
            <v>201402.27</v>
          </cell>
        </row>
        <row r="33">
          <cell r="B33">
            <v>758241.45999999344</v>
          </cell>
          <cell r="C33">
            <v>41656479.659999967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0"/>
  <sheetViews>
    <sheetView tabSelected="1" workbookViewId="0">
      <selection activeCell="Q16" sqref="Q16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5.28515625" customWidth="1"/>
    <col min="16" max="16" width="16.28515625" hidden="1" customWidth="1"/>
    <col min="17" max="17" width="15.140625" bestFit="1" customWidth="1"/>
    <col min="257" max="257" width="48.28515625" customWidth="1"/>
    <col min="258" max="258" width="16.28515625" customWidth="1"/>
    <col min="259" max="259" width="16.42578125" customWidth="1"/>
    <col min="260" max="268" width="0" hidden="1" customWidth="1"/>
    <col min="269" max="269" width="8.5703125" customWidth="1"/>
    <col min="270" max="270" width="0" hidden="1" customWidth="1"/>
    <col min="271" max="271" width="15.28515625" customWidth="1"/>
    <col min="272" max="272" width="0" hidden="1" customWidth="1"/>
    <col min="273" max="273" width="15.140625" bestFit="1" customWidth="1"/>
    <col min="513" max="513" width="48.28515625" customWidth="1"/>
    <col min="514" max="514" width="16.28515625" customWidth="1"/>
    <col min="515" max="515" width="16.42578125" customWidth="1"/>
    <col min="516" max="524" width="0" hidden="1" customWidth="1"/>
    <col min="525" max="525" width="8.5703125" customWidth="1"/>
    <col min="526" max="526" width="0" hidden="1" customWidth="1"/>
    <col min="527" max="527" width="15.28515625" customWidth="1"/>
    <col min="528" max="528" width="0" hidden="1" customWidth="1"/>
    <col min="529" max="529" width="15.140625" bestFit="1" customWidth="1"/>
    <col min="769" max="769" width="48.28515625" customWidth="1"/>
    <col min="770" max="770" width="16.28515625" customWidth="1"/>
    <col min="771" max="771" width="16.42578125" customWidth="1"/>
    <col min="772" max="780" width="0" hidden="1" customWidth="1"/>
    <col min="781" max="781" width="8.5703125" customWidth="1"/>
    <col min="782" max="782" width="0" hidden="1" customWidth="1"/>
    <col min="783" max="783" width="15.28515625" customWidth="1"/>
    <col min="784" max="784" width="0" hidden="1" customWidth="1"/>
    <col min="785" max="785" width="15.140625" bestFit="1" customWidth="1"/>
    <col min="1025" max="1025" width="48.28515625" customWidth="1"/>
    <col min="1026" max="1026" width="16.28515625" customWidth="1"/>
    <col min="1027" max="1027" width="16.42578125" customWidth="1"/>
    <col min="1028" max="1036" width="0" hidden="1" customWidth="1"/>
    <col min="1037" max="1037" width="8.5703125" customWidth="1"/>
    <col min="1038" max="1038" width="0" hidden="1" customWidth="1"/>
    <col min="1039" max="1039" width="15.28515625" customWidth="1"/>
    <col min="1040" max="1040" width="0" hidden="1" customWidth="1"/>
    <col min="1041" max="1041" width="15.140625" bestFit="1" customWidth="1"/>
    <col min="1281" max="1281" width="48.28515625" customWidth="1"/>
    <col min="1282" max="1282" width="16.28515625" customWidth="1"/>
    <col min="1283" max="1283" width="16.42578125" customWidth="1"/>
    <col min="1284" max="1292" width="0" hidden="1" customWidth="1"/>
    <col min="1293" max="1293" width="8.5703125" customWidth="1"/>
    <col min="1294" max="1294" width="0" hidden="1" customWidth="1"/>
    <col min="1295" max="1295" width="15.28515625" customWidth="1"/>
    <col min="1296" max="1296" width="0" hidden="1" customWidth="1"/>
    <col min="1297" max="1297" width="15.140625" bestFit="1" customWidth="1"/>
    <col min="1537" max="1537" width="48.28515625" customWidth="1"/>
    <col min="1538" max="1538" width="16.28515625" customWidth="1"/>
    <col min="1539" max="1539" width="16.42578125" customWidth="1"/>
    <col min="1540" max="1548" width="0" hidden="1" customWidth="1"/>
    <col min="1549" max="1549" width="8.5703125" customWidth="1"/>
    <col min="1550" max="1550" width="0" hidden="1" customWidth="1"/>
    <col min="1551" max="1551" width="15.28515625" customWidth="1"/>
    <col min="1552" max="1552" width="0" hidden="1" customWidth="1"/>
    <col min="1553" max="1553" width="15.140625" bestFit="1" customWidth="1"/>
    <col min="1793" max="1793" width="48.28515625" customWidth="1"/>
    <col min="1794" max="1794" width="16.28515625" customWidth="1"/>
    <col min="1795" max="1795" width="16.42578125" customWidth="1"/>
    <col min="1796" max="1804" width="0" hidden="1" customWidth="1"/>
    <col min="1805" max="1805" width="8.5703125" customWidth="1"/>
    <col min="1806" max="1806" width="0" hidden="1" customWidth="1"/>
    <col min="1807" max="1807" width="15.28515625" customWidth="1"/>
    <col min="1808" max="1808" width="0" hidden="1" customWidth="1"/>
    <col min="1809" max="1809" width="15.140625" bestFit="1" customWidth="1"/>
    <col min="2049" max="2049" width="48.28515625" customWidth="1"/>
    <col min="2050" max="2050" width="16.28515625" customWidth="1"/>
    <col min="2051" max="2051" width="16.42578125" customWidth="1"/>
    <col min="2052" max="2060" width="0" hidden="1" customWidth="1"/>
    <col min="2061" max="2061" width="8.5703125" customWidth="1"/>
    <col min="2062" max="2062" width="0" hidden="1" customWidth="1"/>
    <col min="2063" max="2063" width="15.28515625" customWidth="1"/>
    <col min="2064" max="2064" width="0" hidden="1" customWidth="1"/>
    <col min="2065" max="2065" width="15.140625" bestFit="1" customWidth="1"/>
    <col min="2305" max="2305" width="48.28515625" customWidth="1"/>
    <col min="2306" max="2306" width="16.28515625" customWidth="1"/>
    <col min="2307" max="2307" width="16.42578125" customWidth="1"/>
    <col min="2308" max="2316" width="0" hidden="1" customWidth="1"/>
    <col min="2317" max="2317" width="8.5703125" customWidth="1"/>
    <col min="2318" max="2318" width="0" hidden="1" customWidth="1"/>
    <col min="2319" max="2319" width="15.28515625" customWidth="1"/>
    <col min="2320" max="2320" width="0" hidden="1" customWidth="1"/>
    <col min="2321" max="2321" width="15.140625" bestFit="1" customWidth="1"/>
    <col min="2561" max="2561" width="48.28515625" customWidth="1"/>
    <col min="2562" max="2562" width="16.28515625" customWidth="1"/>
    <col min="2563" max="2563" width="16.42578125" customWidth="1"/>
    <col min="2564" max="2572" width="0" hidden="1" customWidth="1"/>
    <col min="2573" max="2573" width="8.5703125" customWidth="1"/>
    <col min="2574" max="2574" width="0" hidden="1" customWidth="1"/>
    <col min="2575" max="2575" width="15.28515625" customWidth="1"/>
    <col min="2576" max="2576" width="0" hidden="1" customWidth="1"/>
    <col min="2577" max="2577" width="15.140625" bestFit="1" customWidth="1"/>
    <col min="2817" max="2817" width="48.28515625" customWidth="1"/>
    <col min="2818" max="2818" width="16.28515625" customWidth="1"/>
    <col min="2819" max="2819" width="16.42578125" customWidth="1"/>
    <col min="2820" max="2828" width="0" hidden="1" customWidth="1"/>
    <col min="2829" max="2829" width="8.5703125" customWidth="1"/>
    <col min="2830" max="2830" width="0" hidden="1" customWidth="1"/>
    <col min="2831" max="2831" width="15.28515625" customWidth="1"/>
    <col min="2832" max="2832" width="0" hidden="1" customWidth="1"/>
    <col min="2833" max="2833" width="15.140625" bestFit="1" customWidth="1"/>
    <col min="3073" max="3073" width="48.28515625" customWidth="1"/>
    <col min="3074" max="3074" width="16.28515625" customWidth="1"/>
    <col min="3075" max="3075" width="16.42578125" customWidth="1"/>
    <col min="3076" max="3084" width="0" hidden="1" customWidth="1"/>
    <col min="3085" max="3085" width="8.5703125" customWidth="1"/>
    <col min="3086" max="3086" width="0" hidden="1" customWidth="1"/>
    <col min="3087" max="3087" width="15.28515625" customWidth="1"/>
    <col min="3088" max="3088" width="0" hidden="1" customWidth="1"/>
    <col min="3089" max="3089" width="15.140625" bestFit="1" customWidth="1"/>
    <col min="3329" max="3329" width="48.28515625" customWidth="1"/>
    <col min="3330" max="3330" width="16.28515625" customWidth="1"/>
    <col min="3331" max="3331" width="16.42578125" customWidth="1"/>
    <col min="3332" max="3340" width="0" hidden="1" customWidth="1"/>
    <col min="3341" max="3341" width="8.5703125" customWidth="1"/>
    <col min="3342" max="3342" width="0" hidden="1" customWidth="1"/>
    <col min="3343" max="3343" width="15.28515625" customWidth="1"/>
    <col min="3344" max="3344" width="0" hidden="1" customWidth="1"/>
    <col min="3345" max="3345" width="15.140625" bestFit="1" customWidth="1"/>
    <col min="3585" max="3585" width="48.28515625" customWidth="1"/>
    <col min="3586" max="3586" width="16.28515625" customWidth="1"/>
    <col min="3587" max="3587" width="16.42578125" customWidth="1"/>
    <col min="3588" max="3596" width="0" hidden="1" customWidth="1"/>
    <col min="3597" max="3597" width="8.5703125" customWidth="1"/>
    <col min="3598" max="3598" width="0" hidden="1" customWidth="1"/>
    <col min="3599" max="3599" width="15.28515625" customWidth="1"/>
    <col min="3600" max="3600" width="0" hidden="1" customWidth="1"/>
    <col min="3601" max="3601" width="15.140625" bestFit="1" customWidth="1"/>
    <col min="3841" max="3841" width="48.28515625" customWidth="1"/>
    <col min="3842" max="3842" width="16.28515625" customWidth="1"/>
    <col min="3843" max="3843" width="16.42578125" customWidth="1"/>
    <col min="3844" max="3852" width="0" hidden="1" customWidth="1"/>
    <col min="3853" max="3853" width="8.5703125" customWidth="1"/>
    <col min="3854" max="3854" width="0" hidden="1" customWidth="1"/>
    <col min="3855" max="3855" width="15.28515625" customWidth="1"/>
    <col min="3856" max="3856" width="0" hidden="1" customWidth="1"/>
    <col min="3857" max="3857" width="15.140625" bestFit="1" customWidth="1"/>
    <col min="4097" max="4097" width="48.28515625" customWidth="1"/>
    <col min="4098" max="4098" width="16.28515625" customWidth="1"/>
    <col min="4099" max="4099" width="16.42578125" customWidth="1"/>
    <col min="4100" max="4108" width="0" hidden="1" customWidth="1"/>
    <col min="4109" max="4109" width="8.5703125" customWidth="1"/>
    <col min="4110" max="4110" width="0" hidden="1" customWidth="1"/>
    <col min="4111" max="4111" width="15.28515625" customWidth="1"/>
    <col min="4112" max="4112" width="0" hidden="1" customWidth="1"/>
    <col min="4113" max="4113" width="15.140625" bestFit="1" customWidth="1"/>
    <col min="4353" max="4353" width="48.28515625" customWidth="1"/>
    <col min="4354" max="4354" width="16.28515625" customWidth="1"/>
    <col min="4355" max="4355" width="16.42578125" customWidth="1"/>
    <col min="4356" max="4364" width="0" hidden="1" customWidth="1"/>
    <col min="4365" max="4365" width="8.5703125" customWidth="1"/>
    <col min="4366" max="4366" width="0" hidden="1" customWidth="1"/>
    <col min="4367" max="4367" width="15.28515625" customWidth="1"/>
    <col min="4368" max="4368" width="0" hidden="1" customWidth="1"/>
    <col min="4369" max="4369" width="15.140625" bestFit="1" customWidth="1"/>
    <col min="4609" max="4609" width="48.28515625" customWidth="1"/>
    <col min="4610" max="4610" width="16.28515625" customWidth="1"/>
    <col min="4611" max="4611" width="16.42578125" customWidth="1"/>
    <col min="4612" max="4620" width="0" hidden="1" customWidth="1"/>
    <col min="4621" max="4621" width="8.5703125" customWidth="1"/>
    <col min="4622" max="4622" width="0" hidden="1" customWidth="1"/>
    <col min="4623" max="4623" width="15.28515625" customWidth="1"/>
    <col min="4624" max="4624" width="0" hidden="1" customWidth="1"/>
    <col min="4625" max="4625" width="15.140625" bestFit="1" customWidth="1"/>
    <col min="4865" max="4865" width="48.28515625" customWidth="1"/>
    <col min="4866" max="4866" width="16.28515625" customWidth="1"/>
    <col min="4867" max="4867" width="16.42578125" customWidth="1"/>
    <col min="4868" max="4876" width="0" hidden="1" customWidth="1"/>
    <col min="4877" max="4877" width="8.5703125" customWidth="1"/>
    <col min="4878" max="4878" width="0" hidden="1" customWidth="1"/>
    <col min="4879" max="4879" width="15.28515625" customWidth="1"/>
    <col min="4880" max="4880" width="0" hidden="1" customWidth="1"/>
    <col min="4881" max="4881" width="15.140625" bestFit="1" customWidth="1"/>
    <col min="5121" max="5121" width="48.28515625" customWidth="1"/>
    <col min="5122" max="5122" width="16.28515625" customWidth="1"/>
    <col min="5123" max="5123" width="16.42578125" customWidth="1"/>
    <col min="5124" max="5132" width="0" hidden="1" customWidth="1"/>
    <col min="5133" max="5133" width="8.5703125" customWidth="1"/>
    <col min="5134" max="5134" width="0" hidden="1" customWidth="1"/>
    <col min="5135" max="5135" width="15.28515625" customWidth="1"/>
    <col min="5136" max="5136" width="0" hidden="1" customWidth="1"/>
    <col min="5137" max="5137" width="15.140625" bestFit="1" customWidth="1"/>
    <col min="5377" max="5377" width="48.28515625" customWidth="1"/>
    <col min="5378" max="5378" width="16.28515625" customWidth="1"/>
    <col min="5379" max="5379" width="16.42578125" customWidth="1"/>
    <col min="5380" max="5388" width="0" hidden="1" customWidth="1"/>
    <col min="5389" max="5389" width="8.5703125" customWidth="1"/>
    <col min="5390" max="5390" width="0" hidden="1" customWidth="1"/>
    <col min="5391" max="5391" width="15.28515625" customWidth="1"/>
    <col min="5392" max="5392" width="0" hidden="1" customWidth="1"/>
    <col min="5393" max="5393" width="15.140625" bestFit="1" customWidth="1"/>
    <col min="5633" max="5633" width="48.28515625" customWidth="1"/>
    <col min="5634" max="5634" width="16.28515625" customWidth="1"/>
    <col min="5635" max="5635" width="16.42578125" customWidth="1"/>
    <col min="5636" max="5644" width="0" hidden="1" customWidth="1"/>
    <col min="5645" max="5645" width="8.5703125" customWidth="1"/>
    <col min="5646" max="5646" width="0" hidden="1" customWidth="1"/>
    <col min="5647" max="5647" width="15.28515625" customWidth="1"/>
    <col min="5648" max="5648" width="0" hidden="1" customWidth="1"/>
    <col min="5649" max="5649" width="15.140625" bestFit="1" customWidth="1"/>
    <col min="5889" max="5889" width="48.28515625" customWidth="1"/>
    <col min="5890" max="5890" width="16.28515625" customWidth="1"/>
    <col min="5891" max="5891" width="16.42578125" customWidth="1"/>
    <col min="5892" max="5900" width="0" hidden="1" customWidth="1"/>
    <col min="5901" max="5901" width="8.5703125" customWidth="1"/>
    <col min="5902" max="5902" width="0" hidden="1" customWidth="1"/>
    <col min="5903" max="5903" width="15.28515625" customWidth="1"/>
    <col min="5904" max="5904" width="0" hidden="1" customWidth="1"/>
    <col min="5905" max="5905" width="15.140625" bestFit="1" customWidth="1"/>
    <col min="6145" max="6145" width="48.28515625" customWidth="1"/>
    <col min="6146" max="6146" width="16.28515625" customWidth="1"/>
    <col min="6147" max="6147" width="16.42578125" customWidth="1"/>
    <col min="6148" max="6156" width="0" hidden="1" customWidth="1"/>
    <col min="6157" max="6157" width="8.5703125" customWidth="1"/>
    <col min="6158" max="6158" width="0" hidden="1" customWidth="1"/>
    <col min="6159" max="6159" width="15.28515625" customWidth="1"/>
    <col min="6160" max="6160" width="0" hidden="1" customWidth="1"/>
    <col min="6161" max="6161" width="15.140625" bestFit="1" customWidth="1"/>
    <col min="6401" max="6401" width="48.28515625" customWidth="1"/>
    <col min="6402" max="6402" width="16.28515625" customWidth="1"/>
    <col min="6403" max="6403" width="16.42578125" customWidth="1"/>
    <col min="6404" max="6412" width="0" hidden="1" customWidth="1"/>
    <col min="6413" max="6413" width="8.5703125" customWidth="1"/>
    <col min="6414" max="6414" width="0" hidden="1" customWidth="1"/>
    <col min="6415" max="6415" width="15.28515625" customWidth="1"/>
    <col min="6416" max="6416" width="0" hidden="1" customWidth="1"/>
    <col min="6417" max="6417" width="15.140625" bestFit="1" customWidth="1"/>
    <col min="6657" max="6657" width="48.28515625" customWidth="1"/>
    <col min="6658" max="6658" width="16.28515625" customWidth="1"/>
    <col min="6659" max="6659" width="16.42578125" customWidth="1"/>
    <col min="6660" max="6668" width="0" hidden="1" customWidth="1"/>
    <col min="6669" max="6669" width="8.5703125" customWidth="1"/>
    <col min="6670" max="6670" width="0" hidden="1" customWidth="1"/>
    <col min="6671" max="6671" width="15.28515625" customWidth="1"/>
    <col min="6672" max="6672" width="0" hidden="1" customWidth="1"/>
    <col min="6673" max="6673" width="15.140625" bestFit="1" customWidth="1"/>
    <col min="6913" max="6913" width="48.28515625" customWidth="1"/>
    <col min="6914" max="6914" width="16.28515625" customWidth="1"/>
    <col min="6915" max="6915" width="16.42578125" customWidth="1"/>
    <col min="6916" max="6924" width="0" hidden="1" customWidth="1"/>
    <col min="6925" max="6925" width="8.5703125" customWidth="1"/>
    <col min="6926" max="6926" width="0" hidden="1" customWidth="1"/>
    <col min="6927" max="6927" width="15.28515625" customWidth="1"/>
    <col min="6928" max="6928" width="0" hidden="1" customWidth="1"/>
    <col min="6929" max="6929" width="15.140625" bestFit="1" customWidth="1"/>
    <col min="7169" max="7169" width="48.28515625" customWidth="1"/>
    <col min="7170" max="7170" width="16.28515625" customWidth="1"/>
    <col min="7171" max="7171" width="16.42578125" customWidth="1"/>
    <col min="7172" max="7180" width="0" hidden="1" customWidth="1"/>
    <col min="7181" max="7181" width="8.5703125" customWidth="1"/>
    <col min="7182" max="7182" width="0" hidden="1" customWidth="1"/>
    <col min="7183" max="7183" width="15.28515625" customWidth="1"/>
    <col min="7184" max="7184" width="0" hidden="1" customWidth="1"/>
    <col min="7185" max="7185" width="15.140625" bestFit="1" customWidth="1"/>
    <col min="7425" max="7425" width="48.28515625" customWidth="1"/>
    <col min="7426" max="7426" width="16.28515625" customWidth="1"/>
    <col min="7427" max="7427" width="16.42578125" customWidth="1"/>
    <col min="7428" max="7436" width="0" hidden="1" customWidth="1"/>
    <col min="7437" max="7437" width="8.5703125" customWidth="1"/>
    <col min="7438" max="7438" width="0" hidden="1" customWidth="1"/>
    <col min="7439" max="7439" width="15.28515625" customWidth="1"/>
    <col min="7440" max="7440" width="0" hidden="1" customWidth="1"/>
    <col min="7441" max="7441" width="15.140625" bestFit="1" customWidth="1"/>
    <col min="7681" max="7681" width="48.28515625" customWidth="1"/>
    <col min="7682" max="7682" width="16.28515625" customWidth="1"/>
    <col min="7683" max="7683" width="16.42578125" customWidth="1"/>
    <col min="7684" max="7692" width="0" hidden="1" customWidth="1"/>
    <col min="7693" max="7693" width="8.5703125" customWidth="1"/>
    <col min="7694" max="7694" width="0" hidden="1" customWidth="1"/>
    <col min="7695" max="7695" width="15.28515625" customWidth="1"/>
    <col min="7696" max="7696" width="0" hidden="1" customWidth="1"/>
    <col min="7697" max="7697" width="15.140625" bestFit="1" customWidth="1"/>
    <col min="7937" max="7937" width="48.28515625" customWidth="1"/>
    <col min="7938" max="7938" width="16.28515625" customWidth="1"/>
    <col min="7939" max="7939" width="16.42578125" customWidth="1"/>
    <col min="7940" max="7948" width="0" hidden="1" customWidth="1"/>
    <col min="7949" max="7949" width="8.5703125" customWidth="1"/>
    <col min="7950" max="7950" width="0" hidden="1" customWidth="1"/>
    <col min="7951" max="7951" width="15.28515625" customWidth="1"/>
    <col min="7952" max="7952" width="0" hidden="1" customWidth="1"/>
    <col min="7953" max="7953" width="15.140625" bestFit="1" customWidth="1"/>
    <col min="8193" max="8193" width="48.28515625" customWidth="1"/>
    <col min="8194" max="8194" width="16.28515625" customWidth="1"/>
    <col min="8195" max="8195" width="16.42578125" customWidth="1"/>
    <col min="8196" max="8204" width="0" hidden="1" customWidth="1"/>
    <col min="8205" max="8205" width="8.5703125" customWidth="1"/>
    <col min="8206" max="8206" width="0" hidden="1" customWidth="1"/>
    <col min="8207" max="8207" width="15.28515625" customWidth="1"/>
    <col min="8208" max="8208" width="0" hidden="1" customWidth="1"/>
    <col min="8209" max="8209" width="15.140625" bestFit="1" customWidth="1"/>
    <col min="8449" max="8449" width="48.28515625" customWidth="1"/>
    <col min="8450" max="8450" width="16.28515625" customWidth="1"/>
    <col min="8451" max="8451" width="16.42578125" customWidth="1"/>
    <col min="8452" max="8460" width="0" hidden="1" customWidth="1"/>
    <col min="8461" max="8461" width="8.5703125" customWidth="1"/>
    <col min="8462" max="8462" width="0" hidden="1" customWidth="1"/>
    <col min="8463" max="8463" width="15.28515625" customWidth="1"/>
    <col min="8464" max="8464" width="0" hidden="1" customWidth="1"/>
    <col min="8465" max="8465" width="15.140625" bestFit="1" customWidth="1"/>
    <col min="8705" max="8705" width="48.28515625" customWidth="1"/>
    <col min="8706" max="8706" width="16.28515625" customWidth="1"/>
    <col min="8707" max="8707" width="16.42578125" customWidth="1"/>
    <col min="8708" max="8716" width="0" hidden="1" customWidth="1"/>
    <col min="8717" max="8717" width="8.5703125" customWidth="1"/>
    <col min="8718" max="8718" width="0" hidden="1" customWidth="1"/>
    <col min="8719" max="8719" width="15.28515625" customWidth="1"/>
    <col min="8720" max="8720" width="0" hidden="1" customWidth="1"/>
    <col min="8721" max="8721" width="15.140625" bestFit="1" customWidth="1"/>
    <col min="8961" max="8961" width="48.28515625" customWidth="1"/>
    <col min="8962" max="8962" width="16.28515625" customWidth="1"/>
    <col min="8963" max="8963" width="16.42578125" customWidth="1"/>
    <col min="8964" max="8972" width="0" hidden="1" customWidth="1"/>
    <col min="8973" max="8973" width="8.5703125" customWidth="1"/>
    <col min="8974" max="8974" width="0" hidden="1" customWidth="1"/>
    <col min="8975" max="8975" width="15.28515625" customWidth="1"/>
    <col min="8976" max="8976" width="0" hidden="1" customWidth="1"/>
    <col min="8977" max="8977" width="15.140625" bestFit="1" customWidth="1"/>
    <col min="9217" max="9217" width="48.28515625" customWidth="1"/>
    <col min="9218" max="9218" width="16.28515625" customWidth="1"/>
    <col min="9219" max="9219" width="16.42578125" customWidth="1"/>
    <col min="9220" max="9228" width="0" hidden="1" customWidth="1"/>
    <col min="9229" max="9229" width="8.5703125" customWidth="1"/>
    <col min="9230" max="9230" width="0" hidden="1" customWidth="1"/>
    <col min="9231" max="9231" width="15.28515625" customWidth="1"/>
    <col min="9232" max="9232" width="0" hidden="1" customWidth="1"/>
    <col min="9233" max="9233" width="15.140625" bestFit="1" customWidth="1"/>
    <col min="9473" max="9473" width="48.28515625" customWidth="1"/>
    <col min="9474" max="9474" width="16.28515625" customWidth="1"/>
    <col min="9475" max="9475" width="16.42578125" customWidth="1"/>
    <col min="9476" max="9484" width="0" hidden="1" customWidth="1"/>
    <col min="9485" max="9485" width="8.5703125" customWidth="1"/>
    <col min="9486" max="9486" width="0" hidden="1" customWidth="1"/>
    <col min="9487" max="9487" width="15.28515625" customWidth="1"/>
    <col min="9488" max="9488" width="0" hidden="1" customWidth="1"/>
    <col min="9489" max="9489" width="15.140625" bestFit="1" customWidth="1"/>
    <col min="9729" max="9729" width="48.28515625" customWidth="1"/>
    <col min="9730" max="9730" width="16.28515625" customWidth="1"/>
    <col min="9731" max="9731" width="16.42578125" customWidth="1"/>
    <col min="9732" max="9740" width="0" hidden="1" customWidth="1"/>
    <col min="9741" max="9741" width="8.5703125" customWidth="1"/>
    <col min="9742" max="9742" width="0" hidden="1" customWidth="1"/>
    <col min="9743" max="9743" width="15.28515625" customWidth="1"/>
    <col min="9744" max="9744" width="0" hidden="1" customWidth="1"/>
    <col min="9745" max="9745" width="15.140625" bestFit="1" customWidth="1"/>
    <col min="9985" max="9985" width="48.28515625" customWidth="1"/>
    <col min="9986" max="9986" width="16.28515625" customWidth="1"/>
    <col min="9987" max="9987" width="16.42578125" customWidth="1"/>
    <col min="9988" max="9996" width="0" hidden="1" customWidth="1"/>
    <col min="9997" max="9997" width="8.5703125" customWidth="1"/>
    <col min="9998" max="9998" width="0" hidden="1" customWidth="1"/>
    <col min="9999" max="9999" width="15.28515625" customWidth="1"/>
    <col min="10000" max="10000" width="0" hidden="1" customWidth="1"/>
    <col min="10001" max="10001" width="15.140625" bestFit="1" customWidth="1"/>
    <col min="10241" max="10241" width="48.28515625" customWidth="1"/>
    <col min="10242" max="10242" width="16.28515625" customWidth="1"/>
    <col min="10243" max="10243" width="16.42578125" customWidth="1"/>
    <col min="10244" max="10252" width="0" hidden="1" customWidth="1"/>
    <col min="10253" max="10253" width="8.5703125" customWidth="1"/>
    <col min="10254" max="10254" width="0" hidden="1" customWidth="1"/>
    <col min="10255" max="10255" width="15.28515625" customWidth="1"/>
    <col min="10256" max="10256" width="0" hidden="1" customWidth="1"/>
    <col min="10257" max="10257" width="15.140625" bestFit="1" customWidth="1"/>
    <col min="10497" max="10497" width="48.28515625" customWidth="1"/>
    <col min="10498" max="10498" width="16.28515625" customWidth="1"/>
    <col min="10499" max="10499" width="16.42578125" customWidth="1"/>
    <col min="10500" max="10508" width="0" hidden="1" customWidth="1"/>
    <col min="10509" max="10509" width="8.5703125" customWidth="1"/>
    <col min="10510" max="10510" width="0" hidden="1" customWidth="1"/>
    <col min="10511" max="10511" width="15.28515625" customWidth="1"/>
    <col min="10512" max="10512" width="0" hidden="1" customWidth="1"/>
    <col min="10513" max="10513" width="15.140625" bestFit="1" customWidth="1"/>
    <col min="10753" max="10753" width="48.28515625" customWidth="1"/>
    <col min="10754" max="10754" width="16.28515625" customWidth="1"/>
    <col min="10755" max="10755" width="16.42578125" customWidth="1"/>
    <col min="10756" max="10764" width="0" hidden="1" customWidth="1"/>
    <col min="10765" max="10765" width="8.5703125" customWidth="1"/>
    <col min="10766" max="10766" width="0" hidden="1" customWidth="1"/>
    <col min="10767" max="10767" width="15.28515625" customWidth="1"/>
    <col min="10768" max="10768" width="0" hidden="1" customWidth="1"/>
    <col min="10769" max="10769" width="15.140625" bestFit="1" customWidth="1"/>
    <col min="11009" max="11009" width="48.28515625" customWidth="1"/>
    <col min="11010" max="11010" width="16.28515625" customWidth="1"/>
    <col min="11011" max="11011" width="16.42578125" customWidth="1"/>
    <col min="11012" max="11020" width="0" hidden="1" customWidth="1"/>
    <col min="11021" max="11021" width="8.5703125" customWidth="1"/>
    <col min="11022" max="11022" width="0" hidden="1" customWidth="1"/>
    <col min="11023" max="11023" width="15.28515625" customWidth="1"/>
    <col min="11024" max="11024" width="0" hidden="1" customWidth="1"/>
    <col min="11025" max="11025" width="15.140625" bestFit="1" customWidth="1"/>
    <col min="11265" max="11265" width="48.28515625" customWidth="1"/>
    <col min="11266" max="11266" width="16.28515625" customWidth="1"/>
    <col min="11267" max="11267" width="16.42578125" customWidth="1"/>
    <col min="11268" max="11276" width="0" hidden="1" customWidth="1"/>
    <col min="11277" max="11277" width="8.5703125" customWidth="1"/>
    <col min="11278" max="11278" width="0" hidden="1" customWidth="1"/>
    <col min="11279" max="11279" width="15.28515625" customWidth="1"/>
    <col min="11280" max="11280" width="0" hidden="1" customWidth="1"/>
    <col min="11281" max="11281" width="15.140625" bestFit="1" customWidth="1"/>
    <col min="11521" max="11521" width="48.28515625" customWidth="1"/>
    <col min="11522" max="11522" width="16.28515625" customWidth="1"/>
    <col min="11523" max="11523" width="16.42578125" customWidth="1"/>
    <col min="11524" max="11532" width="0" hidden="1" customWidth="1"/>
    <col min="11533" max="11533" width="8.5703125" customWidth="1"/>
    <col min="11534" max="11534" width="0" hidden="1" customWidth="1"/>
    <col min="11535" max="11535" width="15.28515625" customWidth="1"/>
    <col min="11536" max="11536" width="0" hidden="1" customWidth="1"/>
    <col min="11537" max="11537" width="15.140625" bestFit="1" customWidth="1"/>
    <col min="11777" max="11777" width="48.28515625" customWidth="1"/>
    <col min="11778" max="11778" width="16.28515625" customWidth="1"/>
    <col min="11779" max="11779" width="16.42578125" customWidth="1"/>
    <col min="11780" max="11788" width="0" hidden="1" customWidth="1"/>
    <col min="11789" max="11789" width="8.5703125" customWidth="1"/>
    <col min="11790" max="11790" width="0" hidden="1" customWidth="1"/>
    <col min="11791" max="11791" width="15.28515625" customWidth="1"/>
    <col min="11792" max="11792" width="0" hidden="1" customWidth="1"/>
    <col min="11793" max="11793" width="15.140625" bestFit="1" customWidth="1"/>
    <col min="12033" max="12033" width="48.28515625" customWidth="1"/>
    <col min="12034" max="12034" width="16.28515625" customWidth="1"/>
    <col min="12035" max="12035" width="16.42578125" customWidth="1"/>
    <col min="12036" max="12044" width="0" hidden="1" customWidth="1"/>
    <col min="12045" max="12045" width="8.5703125" customWidth="1"/>
    <col min="12046" max="12046" width="0" hidden="1" customWidth="1"/>
    <col min="12047" max="12047" width="15.28515625" customWidth="1"/>
    <col min="12048" max="12048" width="0" hidden="1" customWidth="1"/>
    <col min="12049" max="12049" width="15.140625" bestFit="1" customWidth="1"/>
    <col min="12289" max="12289" width="48.28515625" customWidth="1"/>
    <col min="12290" max="12290" width="16.28515625" customWidth="1"/>
    <col min="12291" max="12291" width="16.42578125" customWidth="1"/>
    <col min="12292" max="12300" width="0" hidden="1" customWidth="1"/>
    <col min="12301" max="12301" width="8.5703125" customWidth="1"/>
    <col min="12302" max="12302" width="0" hidden="1" customWidth="1"/>
    <col min="12303" max="12303" width="15.28515625" customWidth="1"/>
    <col min="12304" max="12304" width="0" hidden="1" customWidth="1"/>
    <col min="12305" max="12305" width="15.140625" bestFit="1" customWidth="1"/>
    <col min="12545" max="12545" width="48.28515625" customWidth="1"/>
    <col min="12546" max="12546" width="16.28515625" customWidth="1"/>
    <col min="12547" max="12547" width="16.42578125" customWidth="1"/>
    <col min="12548" max="12556" width="0" hidden="1" customWidth="1"/>
    <col min="12557" max="12557" width="8.5703125" customWidth="1"/>
    <col min="12558" max="12558" width="0" hidden="1" customWidth="1"/>
    <col min="12559" max="12559" width="15.28515625" customWidth="1"/>
    <col min="12560" max="12560" width="0" hidden="1" customWidth="1"/>
    <col min="12561" max="12561" width="15.140625" bestFit="1" customWidth="1"/>
    <col min="12801" max="12801" width="48.28515625" customWidth="1"/>
    <col min="12802" max="12802" width="16.28515625" customWidth="1"/>
    <col min="12803" max="12803" width="16.42578125" customWidth="1"/>
    <col min="12804" max="12812" width="0" hidden="1" customWidth="1"/>
    <col min="12813" max="12813" width="8.5703125" customWidth="1"/>
    <col min="12814" max="12814" width="0" hidden="1" customWidth="1"/>
    <col min="12815" max="12815" width="15.28515625" customWidth="1"/>
    <col min="12816" max="12816" width="0" hidden="1" customWidth="1"/>
    <col min="12817" max="12817" width="15.140625" bestFit="1" customWidth="1"/>
    <col min="13057" max="13057" width="48.28515625" customWidth="1"/>
    <col min="13058" max="13058" width="16.28515625" customWidth="1"/>
    <col min="13059" max="13059" width="16.42578125" customWidth="1"/>
    <col min="13060" max="13068" width="0" hidden="1" customWidth="1"/>
    <col min="13069" max="13069" width="8.5703125" customWidth="1"/>
    <col min="13070" max="13070" width="0" hidden="1" customWidth="1"/>
    <col min="13071" max="13071" width="15.28515625" customWidth="1"/>
    <col min="13072" max="13072" width="0" hidden="1" customWidth="1"/>
    <col min="13073" max="13073" width="15.140625" bestFit="1" customWidth="1"/>
    <col min="13313" max="13313" width="48.28515625" customWidth="1"/>
    <col min="13314" max="13314" width="16.28515625" customWidth="1"/>
    <col min="13315" max="13315" width="16.42578125" customWidth="1"/>
    <col min="13316" max="13324" width="0" hidden="1" customWidth="1"/>
    <col min="13325" max="13325" width="8.5703125" customWidth="1"/>
    <col min="13326" max="13326" width="0" hidden="1" customWidth="1"/>
    <col min="13327" max="13327" width="15.28515625" customWidth="1"/>
    <col min="13328" max="13328" width="0" hidden="1" customWidth="1"/>
    <col min="13329" max="13329" width="15.140625" bestFit="1" customWidth="1"/>
    <col min="13569" max="13569" width="48.28515625" customWidth="1"/>
    <col min="13570" max="13570" width="16.28515625" customWidth="1"/>
    <col min="13571" max="13571" width="16.42578125" customWidth="1"/>
    <col min="13572" max="13580" width="0" hidden="1" customWidth="1"/>
    <col min="13581" max="13581" width="8.5703125" customWidth="1"/>
    <col min="13582" max="13582" width="0" hidden="1" customWidth="1"/>
    <col min="13583" max="13583" width="15.28515625" customWidth="1"/>
    <col min="13584" max="13584" width="0" hidden="1" customWidth="1"/>
    <col min="13585" max="13585" width="15.140625" bestFit="1" customWidth="1"/>
    <col min="13825" max="13825" width="48.28515625" customWidth="1"/>
    <col min="13826" max="13826" width="16.28515625" customWidth="1"/>
    <col min="13827" max="13827" width="16.42578125" customWidth="1"/>
    <col min="13828" max="13836" width="0" hidden="1" customWidth="1"/>
    <col min="13837" max="13837" width="8.5703125" customWidth="1"/>
    <col min="13838" max="13838" width="0" hidden="1" customWidth="1"/>
    <col min="13839" max="13839" width="15.28515625" customWidth="1"/>
    <col min="13840" max="13840" width="0" hidden="1" customWidth="1"/>
    <col min="13841" max="13841" width="15.140625" bestFit="1" customWidth="1"/>
    <col min="14081" max="14081" width="48.28515625" customWidth="1"/>
    <col min="14082" max="14082" width="16.28515625" customWidth="1"/>
    <col min="14083" max="14083" width="16.42578125" customWidth="1"/>
    <col min="14084" max="14092" width="0" hidden="1" customWidth="1"/>
    <col min="14093" max="14093" width="8.5703125" customWidth="1"/>
    <col min="14094" max="14094" width="0" hidden="1" customWidth="1"/>
    <col min="14095" max="14095" width="15.28515625" customWidth="1"/>
    <col min="14096" max="14096" width="0" hidden="1" customWidth="1"/>
    <col min="14097" max="14097" width="15.140625" bestFit="1" customWidth="1"/>
    <col min="14337" max="14337" width="48.28515625" customWidth="1"/>
    <col min="14338" max="14338" width="16.28515625" customWidth="1"/>
    <col min="14339" max="14339" width="16.42578125" customWidth="1"/>
    <col min="14340" max="14348" width="0" hidden="1" customWidth="1"/>
    <col min="14349" max="14349" width="8.5703125" customWidth="1"/>
    <col min="14350" max="14350" width="0" hidden="1" customWidth="1"/>
    <col min="14351" max="14351" width="15.28515625" customWidth="1"/>
    <col min="14352" max="14352" width="0" hidden="1" customWidth="1"/>
    <col min="14353" max="14353" width="15.140625" bestFit="1" customWidth="1"/>
    <col min="14593" max="14593" width="48.28515625" customWidth="1"/>
    <col min="14594" max="14594" width="16.28515625" customWidth="1"/>
    <col min="14595" max="14595" width="16.42578125" customWidth="1"/>
    <col min="14596" max="14604" width="0" hidden="1" customWidth="1"/>
    <col min="14605" max="14605" width="8.5703125" customWidth="1"/>
    <col min="14606" max="14606" width="0" hidden="1" customWidth="1"/>
    <col min="14607" max="14607" width="15.28515625" customWidth="1"/>
    <col min="14608" max="14608" width="0" hidden="1" customWidth="1"/>
    <col min="14609" max="14609" width="15.140625" bestFit="1" customWidth="1"/>
    <col min="14849" max="14849" width="48.28515625" customWidth="1"/>
    <col min="14850" max="14850" width="16.28515625" customWidth="1"/>
    <col min="14851" max="14851" width="16.42578125" customWidth="1"/>
    <col min="14852" max="14860" width="0" hidden="1" customWidth="1"/>
    <col min="14861" max="14861" width="8.5703125" customWidth="1"/>
    <col min="14862" max="14862" width="0" hidden="1" customWidth="1"/>
    <col min="14863" max="14863" width="15.28515625" customWidth="1"/>
    <col min="14864" max="14864" width="0" hidden="1" customWidth="1"/>
    <col min="14865" max="14865" width="15.140625" bestFit="1" customWidth="1"/>
    <col min="15105" max="15105" width="48.28515625" customWidth="1"/>
    <col min="15106" max="15106" width="16.28515625" customWidth="1"/>
    <col min="15107" max="15107" width="16.42578125" customWidth="1"/>
    <col min="15108" max="15116" width="0" hidden="1" customWidth="1"/>
    <col min="15117" max="15117" width="8.5703125" customWidth="1"/>
    <col min="15118" max="15118" width="0" hidden="1" customWidth="1"/>
    <col min="15119" max="15119" width="15.28515625" customWidth="1"/>
    <col min="15120" max="15120" width="0" hidden="1" customWidth="1"/>
    <col min="15121" max="15121" width="15.140625" bestFit="1" customWidth="1"/>
    <col min="15361" max="15361" width="48.28515625" customWidth="1"/>
    <col min="15362" max="15362" width="16.28515625" customWidth="1"/>
    <col min="15363" max="15363" width="16.42578125" customWidth="1"/>
    <col min="15364" max="15372" width="0" hidden="1" customWidth="1"/>
    <col min="15373" max="15373" width="8.5703125" customWidth="1"/>
    <col min="15374" max="15374" width="0" hidden="1" customWidth="1"/>
    <col min="15375" max="15375" width="15.28515625" customWidth="1"/>
    <col min="15376" max="15376" width="0" hidden="1" customWidth="1"/>
    <col min="15377" max="15377" width="15.140625" bestFit="1" customWidth="1"/>
    <col min="15617" max="15617" width="48.28515625" customWidth="1"/>
    <col min="15618" max="15618" width="16.28515625" customWidth="1"/>
    <col min="15619" max="15619" width="16.42578125" customWidth="1"/>
    <col min="15620" max="15628" width="0" hidden="1" customWidth="1"/>
    <col min="15629" max="15629" width="8.5703125" customWidth="1"/>
    <col min="15630" max="15630" width="0" hidden="1" customWidth="1"/>
    <col min="15631" max="15631" width="15.28515625" customWidth="1"/>
    <col min="15632" max="15632" width="0" hidden="1" customWidth="1"/>
    <col min="15633" max="15633" width="15.140625" bestFit="1" customWidth="1"/>
    <col min="15873" max="15873" width="48.28515625" customWidth="1"/>
    <col min="15874" max="15874" width="16.28515625" customWidth="1"/>
    <col min="15875" max="15875" width="16.42578125" customWidth="1"/>
    <col min="15876" max="15884" width="0" hidden="1" customWidth="1"/>
    <col min="15885" max="15885" width="8.5703125" customWidth="1"/>
    <col min="15886" max="15886" width="0" hidden="1" customWidth="1"/>
    <col min="15887" max="15887" width="15.28515625" customWidth="1"/>
    <col min="15888" max="15888" width="0" hidden="1" customWidth="1"/>
    <col min="15889" max="15889" width="15.140625" bestFit="1" customWidth="1"/>
    <col min="16129" max="16129" width="48.28515625" customWidth="1"/>
    <col min="16130" max="16130" width="16.28515625" customWidth="1"/>
    <col min="16131" max="16131" width="16.42578125" customWidth="1"/>
    <col min="16132" max="16140" width="0" hidden="1" customWidth="1"/>
    <col min="16141" max="16141" width="8.5703125" customWidth="1"/>
    <col min="16142" max="16142" width="0" hidden="1" customWidth="1"/>
    <col min="16143" max="16143" width="15.28515625" customWidth="1"/>
    <col min="16144" max="16144" width="0" hidden="1" customWidth="1"/>
    <col min="16145" max="16145" width="15.140625" bestFit="1" customWidth="1"/>
  </cols>
  <sheetData>
    <row r="4" spans="1:17" x14ac:dyDescent="0.25">
      <c r="A4" s="1" t="str">
        <f>+[1]BALANZA!B1</f>
        <v>CORPORACION DEL ACUEDUCTO Y ALCANTARILLADO DE MOCA</v>
      </c>
      <c r="B4" s="1"/>
      <c r="C4" s="1"/>
    </row>
    <row r="5" spans="1:17" x14ac:dyDescent="0.25">
      <c r="A5" s="1" t="s">
        <v>0</v>
      </c>
      <c r="B5" s="1"/>
      <c r="C5" s="1"/>
    </row>
    <row r="6" spans="1:17" x14ac:dyDescent="0.25">
      <c r="A6" s="1" t="str">
        <f>CONCATENATE("Al ",[1]BALANZA!B3, " Y ",[1]BALANZA!C4)</f>
        <v>Al 31de marzo del 2025 Y 2024</v>
      </c>
      <c r="B6" s="1"/>
      <c r="C6" s="1"/>
    </row>
    <row r="7" spans="1:17" x14ac:dyDescent="0.25">
      <c r="A7" s="1" t="s">
        <v>1</v>
      </c>
      <c r="B7" s="1"/>
      <c r="C7" s="1"/>
    </row>
    <row r="8" spans="1:17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7" x14ac:dyDescent="0.25">
      <c r="A9" s="8" t="s">
        <v>2</v>
      </c>
      <c r="B9" s="9"/>
      <c r="C9" s="10"/>
      <c r="I9" s="7"/>
    </row>
    <row r="10" spans="1:17" ht="15.75" x14ac:dyDescent="0.25">
      <c r="A10" s="8" t="s">
        <v>3</v>
      </c>
      <c r="B10" s="11"/>
      <c r="C10" s="12"/>
      <c r="I10" s="7"/>
    </row>
    <row r="11" spans="1:17" x14ac:dyDescent="0.25">
      <c r="A11" s="13" t="s">
        <v>4</v>
      </c>
      <c r="B11" s="14">
        <f>+'[1]Notas NF'!C127</f>
        <v>317054475.98000002</v>
      </c>
      <c r="C11" s="14">
        <f>+'[1]Notas NF'!D127</f>
        <v>305489331.63000005</v>
      </c>
      <c r="E11" s="4"/>
      <c r="F11" s="4"/>
      <c r="I11" s="7">
        <f t="shared" ref="I11:I17" si="0">+C11-B11</f>
        <v>-11565144.349999964</v>
      </c>
      <c r="N11" s="15"/>
      <c r="O11" s="16"/>
      <c r="P11" s="4"/>
      <c r="Q11" s="4"/>
    </row>
    <row r="12" spans="1:17" hidden="1" x14ac:dyDescent="0.25">
      <c r="A12" s="13" t="s">
        <v>5</v>
      </c>
      <c r="B12" s="14">
        <f>+'[1]Notas NF'!C143</f>
        <v>0</v>
      </c>
      <c r="C12" s="14">
        <f>+'[1]Notas NF'!D143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16"/>
      <c r="P12" s="4"/>
      <c r="Q12" s="4"/>
    </row>
    <row r="13" spans="1:17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16"/>
      <c r="P13" s="4"/>
      <c r="Q13" s="4"/>
    </row>
    <row r="14" spans="1:17" x14ac:dyDescent="0.25">
      <c r="A14" s="13" t="s">
        <v>7</v>
      </c>
      <c r="B14" s="14">
        <f>+'[1]Notas NF'!C154</f>
        <v>0</v>
      </c>
      <c r="C14" s="14">
        <f>+'[1]Notas NF'!D154</f>
        <v>1350.1199999991804</v>
      </c>
      <c r="E14" s="4">
        <f t="shared" si="1"/>
        <v>-1350.1199999991804</v>
      </c>
      <c r="F14" s="4"/>
      <c r="I14" s="7">
        <f t="shared" si="0"/>
        <v>1350.1199999991804</v>
      </c>
      <c r="N14" s="15"/>
      <c r="O14" s="16"/>
      <c r="P14" s="4"/>
      <c r="Q14" s="4"/>
    </row>
    <row r="15" spans="1:17" x14ac:dyDescent="0.25">
      <c r="A15" s="13" t="s">
        <v>8</v>
      </c>
      <c r="B15" s="14">
        <f>+'[1]Notas NF'!C168</f>
        <v>16982008.059999999</v>
      </c>
      <c r="C15" s="14">
        <f>+'[1]Notas NF'!D168</f>
        <v>18382280.280000001</v>
      </c>
      <c r="E15" s="4">
        <f t="shared" si="1"/>
        <v>-1400272.2200000025</v>
      </c>
      <c r="F15" s="4">
        <f>+E15</f>
        <v>-1400272.2200000025</v>
      </c>
      <c r="I15" s="7">
        <f t="shared" si="0"/>
        <v>1400272.2200000025</v>
      </c>
      <c r="J15" s="15">
        <f>+B15-C15</f>
        <v>-1400272.2200000025</v>
      </c>
      <c r="N15" s="17">
        <f>+B15-C15</f>
        <v>-1400272.2200000025</v>
      </c>
      <c r="O15" s="16"/>
      <c r="P15" s="4"/>
      <c r="Q15" s="4"/>
    </row>
    <row r="16" spans="1:17" x14ac:dyDescent="0.25">
      <c r="A16" s="13" t="s">
        <v>9</v>
      </c>
      <c r="B16" s="14">
        <f>+'[1]Notas NF'!C210</f>
        <v>281537.8</v>
      </c>
      <c r="C16" s="14">
        <f>+'[1]Notas NF'!D210</f>
        <v>422306.74</v>
      </c>
      <c r="E16" s="4">
        <f t="shared" si="1"/>
        <v>-140768.94</v>
      </c>
      <c r="F16" s="4">
        <f>-E16+1800</f>
        <v>142568.94</v>
      </c>
      <c r="G16" s="4">
        <f>+F16/5</f>
        <v>28513.788</v>
      </c>
      <c r="I16" s="7">
        <f t="shared" si="0"/>
        <v>140768.94</v>
      </c>
      <c r="J16" s="15">
        <f>+B16-C16</f>
        <v>-140768.94</v>
      </c>
      <c r="N16" s="17">
        <f>+B16-C16</f>
        <v>-140768.94</v>
      </c>
      <c r="O16" s="16"/>
      <c r="P16" s="4"/>
      <c r="Q16" s="4"/>
    </row>
    <row r="17" spans="1:17" x14ac:dyDescent="0.25">
      <c r="A17" s="13" t="s">
        <v>10</v>
      </c>
      <c r="B17" s="18">
        <f>+'[1]Notas NF'!C236</f>
        <v>0</v>
      </c>
      <c r="C17" s="18">
        <f>+'[1]Notas NF'!D236</f>
        <v>193172</v>
      </c>
      <c r="E17" s="4">
        <f t="shared" si="1"/>
        <v>-193172</v>
      </c>
      <c r="F17" s="4">
        <f>SUM(F15:F16)</f>
        <v>-1257703.2800000026</v>
      </c>
      <c r="G17" s="4">
        <f>+F17+'[1]Pres A'!O310</f>
        <v>-1257703.2800000026</v>
      </c>
      <c r="I17" s="7">
        <f t="shared" si="0"/>
        <v>193172</v>
      </c>
      <c r="J17" s="15"/>
      <c r="N17" s="17"/>
      <c r="O17" s="16"/>
      <c r="P17" s="4"/>
      <c r="Q17" s="4"/>
    </row>
    <row r="18" spans="1:17" x14ac:dyDescent="0.25">
      <c r="A18" s="8" t="s">
        <v>11</v>
      </c>
      <c r="B18" s="19">
        <f>SUM(B11:B17)</f>
        <v>334318021.84000003</v>
      </c>
      <c r="C18" s="19">
        <f>SUM(C11:C17)</f>
        <v>324488440.7700001</v>
      </c>
      <c r="E18" s="4">
        <f>SUM(E15:E17)</f>
        <v>-1734213.1600000025</v>
      </c>
      <c r="F18" s="4"/>
      <c r="I18" s="7">
        <f>SUM(I11:I17)</f>
        <v>-9829581.069999963</v>
      </c>
      <c r="J18" s="20">
        <f>SUM(I14:I17)</f>
        <v>1735563.2800000017</v>
      </c>
      <c r="N18" s="17">
        <f>SUM(N15:N17)</f>
        <v>-1541041.1600000025</v>
      </c>
      <c r="O18" s="16"/>
      <c r="P18" s="4"/>
      <c r="Q18" s="4"/>
    </row>
    <row r="19" spans="1:17" x14ac:dyDescent="0.25">
      <c r="A19" s="8" t="s">
        <v>12</v>
      </c>
      <c r="B19" s="21"/>
      <c r="C19" s="21"/>
      <c r="E19" s="4">
        <f t="shared" si="1"/>
        <v>0</v>
      </c>
      <c r="F19" s="4"/>
      <c r="I19" s="7"/>
      <c r="J19" s="22" t="e">
        <f>J18-#REF!</f>
        <v>#REF!</v>
      </c>
      <c r="N19" s="15"/>
      <c r="O19" s="16"/>
      <c r="P19" s="4"/>
      <c r="Q19" s="4"/>
    </row>
    <row r="20" spans="1:17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2" t="e">
        <f>#REF!-J19</f>
        <v>#REF!</v>
      </c>
      <c r="N20" s="15"/>
      <c r="O20" s="16"/>
      <c r="P20" s="4"/>
      <c r="Q20" s="4"/>
    </row>
    <row r="21" spans="1:17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2" t="e">
        <f t="shared" ref="J21:J29" si="2">J19-J20</f>
        <v>#REF!</v>
      </c>
      <c r="N21" s="15"/>
      <c r="O21" s="16"/>
      <c r="P21" s="4"/>
      <c r="Q21" s="4"/>
    </row>
    <row r="22" spans="1:17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2" t="e">
        <f t="shared" si="2"/>
        <v>#REF!</v>
      </c>
      <c r="N22" s="15"/>
      <c r="O22" s="16"/>
      <c r="P22" s="4"/>
      <c r="Q22" s="4"/>
    </row>
    <row r="23" spans="1:17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2" t="e">
        <f t="shared" si="2"/>
        <v>#REF!</v>
      </c>
      <c r="N23" s="15"/>
      <c r="O23" s="16"/>
      <c r="P23" s="4"/>
      <c r="Q23" s="4"/>
    </row>
    <row r="24" spans="1:17" x14ac:dyDescent="0.25">
      <c r="A24" s="13" t="s">
        <v>17</v>
      </c>
      <c r="B24" s="14">
        <f>+[1]nota12!K32</f>
        <v>783129090.08999991</v>
      </c>
      <c r="C24" s="14">
        <f>+[1]nota12!K17</f>
        <v>777750597.29999995</v>
      </c>
      <c r="E24" s="4">
        <f t="shared" si="1"/>
        <v>5378492.7899999619</v>
      </c>
      <c r="F24" s="4"/>
      <c r="I24" s="7">
        <f t="shared" ref="I24:I29" si="3">+C24-B24</f>
        <v>-5378492.7899999619</v>
      </c>
      <c r="J24" s="22">
        <f>+B24-C24</f>
        <v>5378492.7899999619</v>
      </c>
      <c r="N24" s="15"/>
      <c r="O24" s="16"/>
      <c r="P24" s="4"/>
      <c r="Q24" s="4"/>
    </row>
    <row r="25" spans="1:17" hidden="1" x14ac:dyDescent="0.25">
      <c r="A25" s="13" t="s">
        <v>18</v>
      </c>
      <c r="B25" s="14">
        <f>+'[1]Notas NF'!C382</f>
        <v>0</v>
      </c>
      <c r="C25" s="14">
        <f>+'[1]Notas NF'!D382</f>
        <v>0</v>
      </c>
      <c r="E25" s="4">
        <f t="shared" si="1"/>
        <v>0</v>
      </c>
      <c r="F25" s="4"/>
      <c r="I25" s="7">
        <f t="shared" si="3"/>
        <v>0</v>
      </c>
      <c r="J25" s="22">
        <f>+B25-C25</f>
        <v>0</v>
      </c>
      <c r="N25" s="15"/>
      <c r="O25" s="16"/>
      <c r="P25" s="4"/>
      <c r="Q25" s="4"/>
    </row>
    <row r="26" spans="1:17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2">
        <f>+B26-C26</f>
        <v>0</v>
      </c>
      <c r="N26" s="15"/>
      <c r="O26" s="16"/>
      <c r="P26" s="4"/>
      <c r="Q26" s="4"/>
    </row>
    <row r="27" spans="1:17" x14ac:dyDescent="0.25">
      <c r="A27" s="8" t="s">
        <v>20</v>
      </c>
      <c r="B27" s="19">
        <f>SUM(B20:B26)</f>
        <v>783129090.08999991</v>
      </c>
      <c r="C27" s="19">
        <f>SUM(C20:C26)</f>
        <v>777750597.29999995</v>
      </c>
      <c r="E27" s="4">
        <f>SUM(E12:E26)</f>
        <v>1908716.3499999577</v>
      </c>
      <c r="F27" s="4">
        <f>+E27+E16+E15</f>
        <v>367675.18999995524</v>
      </c>
      <c r="I27" s="7">
        <f t="shared" si="3"/>
        <v>-5378492.7899999619</v>
      </c>
      <c r="J27" s="22">
        <f>+B27-C27</f>
        <v>5378492.7899999619</v>
      </c>
      <c r="N27" s="15"/>
      <c r="O27" s="16"/>
      <c r="P27" s="4"/>
      <c r="Q27" s="4"/>
    </row>
    <row r="28" spans="1:17" x14ac:dyDescent="0.25">
      <c r="A28" s="8"/>
      <c r="B28" s="21"/>
      <c r="C28" s="21"/>
      <c r="E28" s="4">
        <f t="shared" si="1"/>
        <v>0</v>
      </c>
      <c r="F28" s="4"/>
      <c r="I28" s="7">
        <f t="shared" si="3"/>
        <v>0</v>
      </c>
      <c r="J28" s="22">
        <f t="shared" si="2"/>
        <v>-5378492.7899999619</v>
      </c>
      <c r="N28" s="15"/>
      <c r="O28" s="16"/>
      <c r="P28" s="4"/>
      <c r="Q28" s="4"/>
    </row>
    <row r="29" spans="1:17" ht="15.75" thickBot="1" x14ac:dyDescent="0.3">
      <c r="A29" s="8" t="s">
        <v>21</v>
      </c>
      <c r="B29" s="23">
        <f>+B27+B18</f>
        <v>1117447111.9299998</v>
      </c>
      <c r="C29" s="23">
        <f>+C27+C18</f>
        <v>1102239038.0700002</v>
      </c>
      <c r="E29" s="4">
        <f t="shared" si="1"/>
        <v>15208073.859999657</v>
      </c>
      <c r="F29" s="4"/>
      <c r="G29" s="4">
        <f>+[1]BALANZA!C12:C32</f>
        <v>5837722.9500000002</v>
      </c>
      <c r="I29" s="7">
        <f t="shared" si="3"/>
        <v>-15208073.859999657</v>
      </c>
      <c r="J29" s="22">
        <f t="shared" si="2"/>
        <v>10756985.579999924</v>
      </c>
      <c r="N29" s="15"/>
      <c r="O29" s="16"/>
      <c r="P29" s="4"/>
      <c r="Q29" s="4"/>
    </row>
    <row r="30" spans="1:17" ht="19.5" thickTop="1" x14ac:dyDescent="0.25">
      <c r="A30" s="8" t="s">
        <v>22</v>
      </c>
      <c r="B30" s="24"/>
      <c r="C30" s="24"/>
      <c r="F30" s="4"/>
      <c r="N30" s="15"/>
      <c r="O30" s="16"/>
      <c r="P30" s="4"/>
      <c r="Q30" s="4"/>
    </row>
    <row r="31" spans="1:17" x14ac:dyDescent="0.25">
      <c r="A31" s="8" t="s">
        <v>23</v>
      </c>
      <c r="B31" s="14"/>
      <c r="C31" s="14"/>
      <c r="F31" s="4"/>
      <c r="N31" s="15"/>
      <c r="O31" s="16"/>
      <c r="P31" s="4"/>
      <c r="Q31" s="4"/>
    </row>
    <row r="32" spans="1:17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16"/>
      <c r="P32" s="4"/>
      <c r="Q32" s="4"/>
    </row>
    <row r="33" spans="1:17" x14ac:dyDescent="0.25">
      <c r="A33" s="13" t="s">
        <v>25</v>
      </c>
      <c r="B33" s="14">
        <f>+'[1]Notas NF'!C402</f>
        <v>28606420.890000001</v>
      </c>
      <c r="C33" s="14">
        <f>+'[1]Notas NF'!D402</f>
        <v>15390184.529999999</v>
      </c>
      <c r="F33" s="4">
        <f>+C33-B33</f>
        <v>-13216236.360000001</v>
      </c>
      <c r="N33" s="15"/>
      <c r="O33" s="16"/>
      <c r="P33" s="4"/>
      <c r="Q33" s="4"/>
    </row>
    <row r="34" spans="1:17" hidden="1" x14ac:dyDescent="0.25">
      <c r="A34" s="13" t="s">
        <v>26</v>
      </c>
      <c r="B34" s="14">
        <f>+'[1]Notas NF'!C413</f>
        <v>0</v>
      </c>
      <c r="C34" s="14">
        <f>+'[1]Notas NF'!D413</f>
        <v>0</v>
      </c>
      <c r="F34" s="4"/>
      <c r="N34" s="15"/>
      <c r="O34" s="16"/>
      <c r="P34" s="4"/>
      <c r="Q34" s="4"/>
    </row>
    <row r="35" spans="1:17" hidden="1" x14ac:dyDescent="0.25">
      <c r="A35" s="13" t="s">
        <v>27</v>
      </c>
      <c r="B35" s="14">
        <v>0</v>
      </c>
      <c r="C35" s="14">
        <v>0</v>
      </c>
      <c r="F35" s="4"/>
      <c r="N35" s="15"/>
      <c r="O35" s="16"/>
      <c r="P35" s="4"/>
      <c r="Q35" s="4"/>
    </row>
    <row r="36" spans="1:17" x14ac:dyDescent="0.25">
      <c r="A36" s="13" t="s">
        <v>28</v>
      </c>
      <c r="B36" s="14">
        <f>+'[1]Notas NF'!C438+'[1]Notas NF'!C455</f>
        <v>0</v>
      </c>
      <c r="C36" s="14">
        <f>+'[1]Notas NF'!D438+'[1]Notas NF'!D455</f>
        <v>252299.3</v>
      </c>
      <c r="E36" s="4"/>
      <c r="F36" s="4">
        <f>+C36-B36</f>
        <v>252299.3</v>
      </c>
      <c r="N36" s="15"/>
      <c r="O36" s="16"/>
      <c r="P36" s="4"/>
      <c r="Q36" s="4"/>
    </row>
    <row r="37" spans="1:17" hidden="1" x14ac:dyDescent="0.25">
      <c r="A37" s="13" t="s">
        <v>29</v>
      </c>
      <c r="B37" s="14">
        <v>0</v>
      </c>
      <c r="C37" s="14">
        <v>0</v>
      </c>
      <c r="F37" s="4"/>
      <c r="N37" s="15"/>
      <c r="O37" s="16"/>
      <c r="P37" s="4"/>
      <c r="Q37" s="4"/>
    </row>
    <row r="38" spans="1:17" hidden="1" x14ac:dyDescent="0.25">
      <c r="A38" s="13" t="s">
        <v>29</v>
      </c>
      <c r="B38" s="14">
        <v>0</v>
      </c>
      <c r="C38" s="14">
        <v>0</v>
      </c>
      <c r="F38" s="4"/>
      <c r="N38" s="15"/>
      <c r="O38" s="16"/>
      <c r="P38" s="4"/>
      <c r="Q38" s="4"/>
    </row>
    <row r="39" spans="1:17" hidden="1" x14ac:dyDescent="0.25">
      <c r="A39" s="13" t="s">
        <v>30</v>
      </c>
      <c r="B39" s="14"/>
      <c r="C39" s="14"/>
      <c r="F39" s="4"/>
      <c r="N39" s="15"/>
      <c r="O39" s="16"/>
      <c r="P39" s="4"/>
      <c r="Q39" s="4"/>
    </row>
    <row r="40" spans="1:17" hidden="1" x14ac:dyDescent="0.25">
      <c r="A40" s="13" t="s">
        <v>31</v>
      </c>
      <c r="B40" s="18">
        <v>0</v>
      </c>
      <c r="C40" s="18">
        <v>0</v>
      </c>
      <c r="F40" s="4"/>
      <c r="N40" s="15"/>
      <c r="O40" s="16"/>
      <c r="P40" s="4"/>
      <c r="Q40" s="4"/>
    </row>
    <row r="41" spans="1:17" x14ac:dyDescent="0.25">
      <c r="A41" s="8" t="s">
        <v>32</v>
      </c>
      <c r="B41" s="25">
        <f>SUM(B32:B40)</f>
        <v>28606420.890000001</v>
      </c>
      <c r="C41" s="25">
        <f>SUM(C32:C40)</f>
        <v>15642483.83</v>
      </c>
      <c r="F41" s="4">
        <f>SUM(F32:F40)</f>
        <v>-12963937.060000001</v>
      </c>
      <c r="I41" s="7"/>
      <c r="N41" s="15"/>
      <c r="O41" s="16"/>
      <c r="P41" s="4"/>
      <c r="Q41" s="4"/>
    </row>
    <row r="42" spans="1:17" x14ac:dyDescent="0.25">
      <c r="A42" s="8"/>
      <c r="B42" s="21"/>
      <c r="C42" s="21"/>
      <c r="F42" s="4">
        <f>+[1]ERF!B19+[1]ERF!B22+[1]ERF!B23+[1]EFE2!B27</f>
        <v>30323389.270000003</v>
      </c>
      <c r="N42" s="15"/>
      <c r="O42" s="16"/>
      <c r="P42" s="4"/>
      <c r="Q42" s="4"/>
    </row>
    <row r="43" spans="1:17" ht="18.75" hidden="1" x14ac:dyDescent="0.25">
      <c r="A43" s="8" t="s">
        <v>33</v>
      </c>
      <c r="B43" s="24"/>
      <c r="C43" s="24"/>
      <c r="N43" s="15"/>
      <c r="O43" s="16"/>
      <c r="P43" s="4"/>
      <c r="Q43" s="4"/>
    </row>
    <row r="44" spans="1:17" hidden="1" x14ac:dyDescent="0.25">
      <c r="A44" s="13" t="s">
        <v>34</v>
      </c>
      <c r="B44" s="14">
        <v>0</v>
      </c>
      <c r="C44" s="14">
        <v>0</v>
      </c>
      <c r="N44" s="15"/>
      <c r="O44" s="16"/>
      <c r="P44" s="4"/>
      <c r="Q44" s="4"/>
    </row>
    <row r="45" spans="1:17" hidden="1" x14ac:dyDescent="0.25">
      <c r="A45" s="13" t="s">
        <v>35</v>
      </c>
      <c r="B45" s="14">
        <v>0</v>
      </c>
      <c r="C45" s="14">
        <v>0</v>
      </c>
      <c r="N45" s="15"/>
      <c r="O45" s="16"/>
      <c r="P45" s="4"/>
      <c r="Q45" s="4"/>
    </row>
    <row r="46" spans="1:17" hidden="1" x14ac:dyDescent="0.25">
      <c r="A46" s="13" t="s">
        <v>36</v>
      </c>
      <c r="B46" s="14">
        <v>0</v>
      </c>
      <c r="C46" s="14">
        <v>0</v>
      </c>
      <c r="N46" s="15"/>
      <c r="O46" s="16"/>
      <c r="P46" s="4"/>
      <c r="Q46" s="4"/>
    </row>
    <row r="47" spans="1:17" hidden="1" x14ac:dyDescent="0.25">
      <c r="A47" s="13" t="s">
        <v>37</v>
      </c>
      <c r="B47" s="14">
        <v>0</v>
      </c>
      <c r="C47" s="14">
        <v>0</v>
      </c>
      <c r="N47" s="15"/>
      <c r="O47" s="16"/>
      <c r="P47" s="4"/>
      <c r="Q47" s="4"/>
    </row>
    <row r="48" spans="1:17" hidden="1" x14ac:dyDescent="0.25">
      <c r="A48" s="13" t="s">
        <v>38</v>
      </c>
      <c r="B48" s="14">
        <v>0</v>
      </c>
      <c r="C48" s="14">
        <v>0</v>
      </c>
      <c r="N48" s="15"/>
      <c r="O48" s="16"/>
      <c r="P48" s="4"/>
      <c r="Q48" s="4"/>
    </row>
    <row r="49" spans="1:17" hidden="1" x14ac:dyDescent="0.25">
      <c r="A49" s="13" t="s">
        <v>39</v>
      </c>
      <c r="B49" s="18">
        <v>0</v>
      </c>
      <c r="C49" s="18">
        <v>0</v>
      </c>
      <c r="N49" s="15"/>
      <c r="O49" s="16"/>
      <c r="P49" s="4"/>
      <c r="Q49" s="4"/>
    </row>
    <row r="50" spans="1:17" hidden="1" x14ac:dyDescent="0.25">
      <c r="A50" s="8" t="s">
        <v>40</v>
      </c>
      <c r="B50" s="25">
        <f>SUM(B44:B49)</f>
        <v>0</v>
      </c>
      <c r="C50" s="25">
        <f>SUM(C44:C49)</f>
        <v>0</v>
      </c>
      <c r="N50" s="15"/>
      <c r="O50" s="16"/>
      <c r="P50" s="4"/>
      <c r="Q50" s="4"/>
    </row>
    <row r="51" spans="1:17" x14ac:dyDescent="0.25">
      <c r="A51" s="8"/>
      <c r="B51" s="21"/>
      <c r="C51" s="21"/>
      <c r="N51" s="15"/>
      <c r="O51" s="16"/>
      <c r="P51" s="4"/>
      <c r="Q51" s="4"/>
    </row>
    <row r="52" spans="1:17" x14ac:dyDescent="0.25">
      <c r="A52" s="8" t="s">
        <v>41</v>
      </c>
      <c r="B52" s="25">
        <f>+B50+B41</f>
        <v>28606420.890000001</v>
      </c>
      <c r="C52" s="25">
        <f>+C50+C41</f>
        <v>15642483.83</v>
      </c>
      <c r="N52" s="15"/>
      <c r="O52" s="16"/>
      <c r="P52" s="4"/>
      <c r="Q52" s="4"/>
    </row>
    <row r="53" spans="1:17" ht="18.75" x14ac:dyDescent="0.25">
      <c r="A53" s="8" t="s">
        <v>42</v>
      </c>
      <c r="B53" s="24"/>
      <c r="C53" s="24"/>
      <c r="N53" s="15"/>
      <c r="O53" s="16"/>
      <c r="P53" s="4"/>
      <c r="Q53" s="4"/>
    </row>
    <row r="54" spans="1:17" x14ac:dyDescent="0.25">
      <c r="A54" s="13" t="s">
        <v>43</v>
      </c>
      <c r="B54" s="14">
        <f>+'[1]BALANZA G'!C125</f>
        <v>808793054.60000002</v>
      </c>
      <c r="C54" s="14">
        <f>+'[1]BALANZA G'!D125</f>
        <v>808793054.60000002</v>
      </c>
      <c r="N54" s="15"/>
      <c r="O54" s="16"/>
      <c r="P54" s="4"/>
      <c r="Q54" s="4"/>
    </row>
    <row r="55" spans="1:17" hidden="1" x14ac:dyDescent="0.25">
      <c r="A55" s="13" t="s">
        <v>44</v>
      </c>
      <c r="B55" s="14">
        <v>0</v>
      </c>
      <c r="C55" s="14">
        <v>0</v>
      </c>
      <c r="F55" s="4"/>
      <c r="N55" s="15"/>
      <c r="O55" s="16"/>
      <c r="P55" s="4"/>
      <c r="Q55" s="4"/>
    </row>
    <row r="56" spans="1:17" x14ac:dyDescent="0.25">
      <c r="A56" s="13" t="s">
        <v>45</v>
      </c>
      <c r="B56" s="14">
        <f>+[1]ERF!B33</f>
        <v>758241.45999999344</v>
      </c>
      <c r="C56" s="14">
        <f>+[1]ERF!C33</f>
        <v>41656479.659999967</v>
      </c>
      <c r="F56" s="4"/>
      <c r="L56">
        <v>-92287742.719999999</v>
      </c>
      <c r="N56" s="15"/>
      <c r="O56" s="16"/>
      <c r="P56" s="4"/>
      <c r="Q56" s="4"/>
    </row>
    <row r="57" spans="1:17" x14ac:dyDescent="0.25">
      <c r="A57" s="13" t="s">
        <v>46</v>
      </c>
      <c r="B57" s="14">
        <f>SUM('[1]Notas NF'!C468:C470)-B56</f>
        <v>279289394.97999996</v>
      </c>
      <c r="C57" s="14">
        <f>SUM('[1]Notas NF'!D468:D470)-C56</f>
        <v>236147019.98000002</v>
      </c>
      <c r="D57" s="15"/>
      <c r="F57" s="4"/>
      <c r="L57">
        <v>285779911.76999998</v>
      </c>
      <c r="N57" s="15"/>
      <c r="O57" s="16"/>
      <c r="P57" s="4"/>
      <c r="Q57" s="4"/>
    </row>
    <row r="58" spans="1:17" hidden="1" x14ac:dyDescent="0.25">
      <c r="A58" s="13" t="s">
        <v>47</v>
      </c>
      <c r="B58" s="18">
        <v>0</v>
      </c>
      <c r="C58" s="18">
        <v>0</v>
      </c>
      <c r="F58" s="4"/>
      <c r="N58" s="15"/>
      <c r="O58" s="16"/>
      <c r="P58" s="4"/>
      <c r="Q58" s="4"/>
    </row>
    <row r="59" spans="1:17" x14ac:dyDescent="0.25">
      <c r="A59" s="8" t="s">
        <v>48</v>
      </c>
      <c r="B59" s="25">
        <f>SUM(B54:B58)</f>
        <v>1088840691.04</v>
      </c>
      <c r="C59" s="25">
        <f>SUM(C54:C58)</f>
        <v>1086596554.24</v>
      </c>
      <c r="F59" s="4"/>
      <c r="I59" s="7"/>
      <c r="L59">
        <f>SUM(L56:L58)</f>
        <v>193492169.04999998</v>
      </c>
      <c r="N59" s="15"/>
      <c r="O59" s="16"/>
      <c r="P59" s="4"/>
      <c r="Q59" s="4"/>
    </row>
    <row r="60" spans="1:17" x14ac:dyDescent="0.25">
      <c r="B60" s="4"/>
      <c r="C60" s="4"/>
      <c r="I60" s="7"/>
      <c r="N60" s="15"/>
      <c r="O60" s="16"/>
      <c r="P60" s="4"/>
      <c r="Q60" s="4"/>
    </row>
    <row r="61" spans="1:17" ht="15.75" thickBot="1" x14ac:dyDescent="0.3">
      <c r="A61" s="8" t="s">
        <v>49</v>
      </c>
      <c r="B61" s="23">
        <f>+B59+B52</f>
        <v>1117447111.9300001</v>
      </c>
      <c r="C61" s="23">
        <f>+C59+C52</f>
        <v>1102239038.0699999</v>
      </c>
      <c r="I61" s="7"/>
      <c r="N61" s="15"/>
      <c r="O61" s="16"/>
      <c r="P61" s="4"/>
      <c r="Q61" s="4"/>
    </row>
    <row r="62" spans="1:17" ht="15.75" thickTop="1" x14ac:dyDescent="0.25">
      <c r="B62" s="26">
        <f>+B29-B52-B59</f>
        <v>0</v>
      </c>
      <c r="C62" s="26">
        <f>+C29-C52-C59</f>
        <v>0</v>
      </c>
      <c r="O62" s="4"/>
      <c r="P62" s="4"/>
    </row>
    <row r="63" spans="1:17" x14ac:dyDescent="0.25">
      <c r="C63" s="4"/>
      <c r="O63" s="4"/>
    </row>
    <row r="64" spans="1:17" x14ac:dyDescent="0.25">
      <c r="A64" s="27" t="s">
        <v>50</v>
      </c>
      <c r="B64" s="27" t="s">
        <v>51</v>
      </c>
      <c r="C64" s="27"/>
    </row>
    <row r="65" spans="1:16" x14ac:dyDescent="0.25">
      <c r="A65" s="28" t="s">
        <v>52</v>
      </c>
      <c r="B65" s="29" t="s">
        <v>53</v>
      </c>
      <c r="C65" s="29"/>
      <c r="P65" s="4"/>
    </row>
    <row r="66" spans="1:16" x14ac:dyDescent="0.25">
      <c r="A66" s="30"/>
      <c r="B66" s="30"/>
      <c r="C66" s="30"/>
    </row>
    <row r="67" spans="1:16" x14ac:dyDescent="0.25">
      <c r="A67" s="31" t="s">
        <v>54</v>
      </c>
      <c r="B67" s="32"/>
      <c r="C67" s="32"/>
    </row>
    <row r="68" spans="1:16" x14ac:dyDescent="0.25">
      <c r="A68" s="29" t="s">
        <v>55</v>
      </c>
      <c r="B68" s="29"/>
      <c r="C68" s="29"/>
    </row>
    <row r="69" spans="1:16" x14ac:dyDescent="0.25">
      <c r="A69" s="33"/>
      <c r="B69" s="33"/>
      <c r="C69" s="33"/>
    </row>
    <row r="70" spans="1:16" x14ac:dyDescent="0.25">
      <c r="A70" s="33"/>
      <c r="B70" s="33"/>
      <c r="C70" s="33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2025-04-07T17:24:04Z</dcterms:created>
  <dcterms:modified xsi:type="dcterms:W3CDTF">2025-04-07T17:25:04Z</dcterms:modified>
</cp:coreProperties>
</file>