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107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9" i="1" l="1"/>
  <c r="C56" i="1"/>
  <c r="B56" i="1"/>
  <c r="B57" i="1" s="1"/>
  <c r="C54" i="1"/>
  <c r="B54" i="1"/>
  <c r="C50" i="1"/>
  <c r="B50" i="1"/>
  <c r="F42" i="1"/>
  <c r="F36" i="1"/>
  <c r="C36" i="1"/>
  <c r="B36" i="1"/>
  <c r="C34" i="1"/>
  <c r="B34" i="1"/>
  <c r="F33" i="1"/>
  <c r="C33" i="1"/>
  <c r="C41" i="1" s="1"/>
  <c r="C52" i="1" s="1"/>
  <c r="B33" i="1"/>
  <c r="B41" i="1" s="1"/>
  <c r="B52" i="1" s="1"/>
  <c r="F32" i="1"/>
  <c r="F41" i="1" s="1"/>
  <c r="G29" i="1"/>
  <c r="I28" i="1"/>
  <c r="E28" i="1"/>
  <c r="J26" i="1"/>
  <c r="I26" i="1"/>
  <c r="E26" i="1"/>
  <c r="I25" i="1"/>
  <c r="E25" i="1"/>
  <c r="C25" i="1"/>
  <c r="B25" i="1"/>
  <c r="J25" i="1" s="1"/>
  <c r="C24" i="1"/>
  <c r="C27" i="1" s="1"/>
  <c r="B24" i="1"/>
  <c r="B27" i="1" s="1"/>
  <c r="E23" i="1"/>
  <c r="E22" i="1"/>
  <c r="E21" i="1"/>
  <c r="E20" i="1"/>
  <c r="E19" i="1"/>
  <c r="B18" i="1"/>
  <c r="E17" i="1"/>
  <c r="C17" i="1"/>
  <c r="I17" i="1" s="1"/>
  <c r="B17" i="1"/>
  <c r="J16" i="1"/>
  <c r="E16" i="1"/>
  <c r="F16" i="1" s="1"/>
  <c r="G16" i="1" s="1"/>
  <c r="C16" i="1"/>
  <c r="N16" i="1" s="1"/>
  <c r="B16" i="1"/>
  <c r="C15" i="1"/>
  <c r="J15" i="1" s="1"/>
  <c r="B15" i="1"/>
  <c r="N15" i="1" s="1"/>
  <c r="C14" i="1"/>
  <c r="I14" i="1" s="1"/>
  <c r="B14" i="1"/>
  <c r="E14" i="1" s="1"/>
  <c r="I13" i="1"/>
  <c r="E13" i="1"/>
  <c r="I12" i="1"/>
  <c r="E12" i="1"/>
  <c r="C12" i="1"/>
  <c r="B12" i="1"/>
  <c r="I11" i="1"/>
  <c r="C11" i="1"/>
  <c r="C18" i="1" s="1"/>
  <c r="B11" i="1"/>
  <c r="C8" i="1"/>
  <c r="B8" i="1"/>
  <c r="A6" i="1"/>
  <c r="A4" i="1"/>
  <c r="N18" i="1" l="1"/>
  <c r="I27" i="1"/>
  <c r="C29" i="1"/>
  <c r="C59" i="1"/>
  <c r="C61" i="1" s="1"/>
  <c r="B29" i="1"/>
  <c r="J27" i="1"/>
  <c r="J28" i="1"/>
  <c r="E24" i="1"/>
  <c r="C57" i="1"/>
  <c r="I15" i="1"/>
  <c r="I16" i="1"/>
  <c r="I18" i="1" s="1"/>
  <c r="I24" i="1"/>
  <c r="B59" i="1"/>
  <c r="B61" i="1" s="1"/>
  <c r="J24" i="1"/>
  <c r="E15" i="1"/>
  <c r="E27" i="1" l="1"/>
  <c r="F27" i="1" s="1"/>
  <c r="J29" i="1"/>
  <c r="B62" i="1"/>
  <c r="E29" i="1"/>
  <c r="J18" i="1"/>
  <c r="J19" i="1" s="1"/>
  <c r="C62" i="1"/>
  <c r="I29" i="1"/>
  <c r="E18" i="1"/>
  <c r="F15" i="1"/>
  <c r="F17" i="1" s="1"/>
  <c r="G17" i="1" s="1"/>
  <c r="J20" i="1" l="1"/>
  <c r="J21" i="1"/>
  <c r="J22" i="1" l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<sst xmlns="http://schemas.openxmlformats.org/spreadsheetml/2006/main" count="57" uniqueCount="56">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</sst>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534400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9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31 de Agosto del 2024</v>
          </cell>
        </row>
        <row r="4">
          <cell r="B4">
            <v>2024</v>
          </cell>
          <cell r="C4">
            <v>2023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5000</v>
          </cell>
        </row>
        <row r="15">
          <cell r="C15">
            <v>10000</v>
          </cell>
        </row>
        <row r="16">
          <cell r="C16">
            <v>5000</v>
          </cell>
        </row>
        <row r="17">
          <cell r="C17">
            <v>5000</v>
          </cell>
        </row>
        <row r="18">
          <cell r="C18">
            <v>274483.45</v>
          </cell>
        </row>
        <row r="19">
          <cell r="C19">
            <v>862317.46</v>
          </cell>
        </row>
        <row r="20">
          <cell r="C20">
            <v>568543.36</v>
          </cell>
        </row>
        <row r="21">
          <cell r="C21">
            <v>945949.71</v>
          </cell>
        </row>
        <row r="22">
          <cell r="C22">
            <v>305969497.94</v>
          </cell>
        </row>
        <row r="23">
          <cell r="C23">
            <v>453000</v>
          </cell>
        </row>
        <row r="24">
          <cell r="C24">
            <v>1350.12</v>
          </cell>
        </row>
        <row r="25">
          <cell r="C25">
            <v>21823739.640000001</v>
          </cell>
        </row>
        <row r="26">
          <cell r="C26">
            <v>24266945.620000001</v>
          </cell>
        </row>
        <row r="27">
          <cell r="C27">
            <v>792057</v>
          </cell>
        </row>
        <row r="28">
          <cell r="C28">
            <v>52883325.560000002</v>
          </cell>
        </row>
        <row r="29">
          <cell r="C29">
            <v>3620347.32</v>
          </cell>
        </row>
        <row r="30">
          <cell r="C30">
            <v>5224661.0199999996</v>
          </cell>
        </row>
        <row r="31">
          <cell r="C31">
            <v>570898.31000000006</v>
          </cell>
        </row>
        <row r="32">
          <cell r="C32">
            <v>702820</v>
          </cell>
        </row>
      </sheetData>
      <sheetData sheetId="2">
        <row r="119">
          <cell r="C119">
            <v>808793054.60000002</v>
          </cell>
          <cell r="D119">
            <v>808793054.60000002</v>
          </cell>
        </row>
      </sheetData>
      <sheetData sheetId="3"/>
      <sheetData sheetId="4"/>
      <sheetData sheetId="5"/>
      <sheetData sheetId="6"/>
      <sheetData sheetId="7"/>
      <sheetData sheetId="8">
        <row r="126">
          <cell r="C126">
            <v>308730791.92000002</v>
          </cell>
          <cell r="D126">
            <v>198749953.56999999</v>
          </cell>
        </row>
        <row r="142">
          <cell r="C142">
            <v>453000</v>
          </cell>
          <cell r="D142">
            <v>453000</v>
          </cell>
        </row>
        <row r="154">
          <cell r="C154">
            <v>1350.12</v>
          </cell>
          <cell r="D154">
            <v>13209579</v>
          </cell>
        </row>
        <row r="168">
          <cell r="C168">
            <v>21823739.640000001</v>
          </cell>
          <cell r="D168">
            <v>23878010</v>
          </cell>
        </row>
        <row r="187">
          <cell r="C187">
            <v>600396.96</v>
          </cell>
          <cell r="D187">
            <v>373212.74</v>
          </cell>
        </row>
        <row r="212">
          <cell r="C212">
            <v>193172</v>
          </cell>
          <cell r="D212">
            <v>193172</v>
          </cell>
        </row>
        <row r="363">
          <cell r="C363">
            <v>29194.429999999993</v>
          </cell>
          <cell r="D363">
            <v>160568.42000000001</v>
          </cell>
        </row>
        <row r="383">
          <cell r="C383">
            <v>20426638.559999999</v>
          </cell>
          <cell r="D383">
            <v>10276034.01</v>
          </cell>
        </row>
        <row r="394">
          <cell r="C394">
            <v>0</v>
          </cell>
          <cell r="D394">
            <v>0</v>
          </cell>
        </row>
        <row r="419">
          <cell r="C419">
            <v>252299.3</v>
          </cell>
          <cell r="D419">
            <v>252299.3</v>
          </cell>
        </row>
        <row r="436">
          <cell r="C436">
            <v>249425.63999999998</v>
          </cell>
          <cell r="D436">
            <v>580529.46</v>
          </cell>
        </row>
        <row r="449">
          <cell r="C449">
            <v>236147019.98000008</v>
          </cell>
          <cell r="D449">
            <v>324395677.65000004</v>
          </cell>
        </row>
        <row r="450">
          <cell r="C450">
            <v>0</v>
          </cell>
          <cell r="D450">
            <v>149428.04999999999</v>
          </cell>
        </row>
        <row r="451">
          <cell r="C451">
            <v>64990093.379999995</v>
          </cell>
          <cell r="D451">
            <v>-88398085.719999969</v>
          </cell>
        </row>
      </sheetData>
      <sheetData sheetId="9">
        <row r="17">
          <cell r="K17">
            <v>819031441.62000012</v>
          </cell>
        </row>
        <row r="32">
          <cell r="K32">
            <v>799026886.38999987</v>
          </cell>
        </row>
      </sheetData>
      <sheetData sheetId="10"/>
      <sheetData sheetId="11"/>
      <sheetData sheetId="12">
        <row r="19">
          <cell r="B19">
            <v>19702978.879999999</v>
          </cell>
        </row>
        <row r="22">
          <cell r="B22">
            <v>63651030.640000001</v>
          </cell>
        </row>
        <row r="23">
          <cell r="B23">
            <v>594176.49</v>
          </cell>
        </row>
        <row r="33">
          <cell r="B33">
            <v>64990093.379999995</v>
          </cell>
          <cell r="C33">
            <v>-88398085.719999969</v>
          </cell>
        </row>
      </sheetData>
      <sheetData sheetId="13">
        <row r="27">
          <cell r="B27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S16" sqref="S15:S16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31 de Agosto del 2024 Y 2023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2024</v>
      </c>
      <c r="C8" s="6">
        <f>+[1]BALANZA!C4</f>
        <v>2023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NF'!C126</f>
        <v>308730791.92000002</v>
      </c>
      <c r="C11" s="14">
        <f>+'[1]Notas NF'!D126</f>
        <v>198749953.56999999</v>
      </c>
      <c r="E11" s="4"/>
      <c r="F11" s="4"/>
      <c r="I11" s="7">
        <f t="shared" ref="I11:I17" si="0">+C11-B11</f>
        <v>-109980838.35000002</v>
      </c>
      <c r="N11" s="15"/>
      <c r="O11" s="16"/>
      <c r="P11" s="4"/>
      <c r="Q11" s="4"/>
    </row>
    <row r="12" spans="1:17" x14ac:dyDescent="0.25">
      <c r="A12" s="13" t="s">
        <v>5</v>
      </c>
      <c r="B12" s="14">
        <f>+'[1]Notas NF'!C142</f>
        <v>453000</v>
      </c>
      <c r="C12" s="14">
        <f>+'[1]Notas NF'!D142</f>
        <v>453000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ht="15" customHeight="1" x14ac:dyDescent="0.25">
      <c r="A14" s="13" t="s">
        <v>7</v>
      </c>
      <c r="B14" s="14">
        <f>+'[1]Notas NF'!C154</f>
        <v>1350.12</v>
      </c>
      <c r="C14" s="14">
        <f>+'[1]Notas NF'!D154</f>
        <v>13209579</v>
      </c>
      <c r="E14" s="4">
        <f t="shared" si="1"/>
        <v>-13208228.880000001</v>
      </c>
      <c r="F14" s="4"/>
      <c r="I14" s="7">
        <f t="shared" si="0"/>
        <v>13208228.880000001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NF'!C168</f>
        <v>21823739.640000001</v>
      </c>
      <c r="C15" s="14">
        <f>+'[1]Notas NF'!D168</f>
        <v>23878010</v>
      </c>
      <c r="E15" s="4">
        <f t="shared" si="1"/>
        <v>-2054270.3599999994</v>
      </c>
      <c r="F15" s="4">
        <f>+E15</f>
        <v>-2054270.3599999994</v>
      </c>
      <c r="I15" s="7">
        <f t="shared" si="0"/>
        <v>2054270.3599999994</v>
      </c>
      <c r="J15" s="15">
        <f>+B15-C15</f>
        <v>-2054270.3599999994</v>
      </c>
      <c r="N15" s="17">
        <f>+B15-C15</f>
        <v>-2054270.3599999994</v>
      </c>
      <c r="O15" s="16"/>
      <c r="P15" s="4"/>
      <c r="Q15" s="4"/>
    </row>
    <row r="16" spans="1:17" x14ac:dyDescent="0.25">
      <c r="A16" s="13" t="s">
        <v>9</v>
      </c>
      <c r="B16" s="14">
        <f>+'[1]Notas NF'!C187</f>
        <v>600396.96</v>
      </c>
      <c r="C16" s="14">
        <f>+'[1]Notas NF'!D187</f>
        <v>373212.74</v>
      </c>
      <c r="E16" s="4">
        <f t="shared" si="1"/>
        <v>227184.21999999997</v>
      </c>
      <c r="F16" s="4">
        <f>-E16+1800</f>
        <v>-225384.21999999997</v>
      </c>
      <c r="G16" s="4">
        <f>+F16/5</f>
        <v>-45076.843999999997</v>
      </c>
      <c r="I16" s="7">
        <f t="shared" si="0"/>
        <v>-227184.21999999997</v>
      </c>
      <c r="J16" s="15">
        <f>+B16-C16</f>
        <v>227184.21999999997</v>
      </c>
      <c r="N16" s="17">
        <f>+B16-C16</f>
        <v>227184.21999999997</v>
      </c>
      <c r="O16" s="16"/>
      <c r="P16" s="4"/>
      <c r="Q16" s="4"/>
    </row>
    <row r="17" spans="1:17" x14ac:dyDescent="0.25">
      <c r="A17" s="13" t="s">
        <v>10</v>
      </c>
      <c r="B17" s="18">
        <f>+'[1]Notas NF'!C212</f>
        <v>193172</v>
      </c>
      <c r="C17" s="18">
        <f>+'[1]Notas NF'!D212</f>
        <v>193172</v>
      </c>
      <c r="E17" s="4">
        <f t="shared" si="1"/>
        <v>0</v>
      </c>
      <c r="F17" s="4">
        <f>SUM(F15:F16)</f>
        <v>-2279654.5799999991</v>
      </c>
      <c r="G17" s="4">
        <f>+F17+'[1]Pres A'!O310</f>
        <v>-2279654.5799999991</v>
      </c>
      <c r="I17" s="7">
        <f t="shared" si="0"/>
        <v>0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331802450.63999999</v>
      </c>
      <c r="C18" s="19">
        <f>SUM(C11:C17)</f>
        <v>236856927.31</v>
      </c>
      <c r="E18" s="4">
        <f>SUM(E15:E17)</f>
        <v>-1827086.1399999994</v>
      </c>
      <c r="F18" s="4"/>
      <c r="I18" s="7">
        <f>SUM(I11:I17)</f>
        <v>-94945523.330000028</v>
      </c>
      <c r="J18" s="20">
        <f>SUM(I14:I17)</f>
        <v>15035315.02</v>
      </c>
      <c r="N18" s="17">
        <f>SUM(N15:N17)</f>
        <v>-1827086.1399999994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+[1]nota13!K32</f>
        <v>799026886.38999987</v>
      </c>
      <c r="C24" s="14">
        <f>+[1]nota13!K17</f>
        <v>819031441.62000012</v>
      </c>
      <c r="E24" s="4">
        <f t="shared" si="1"/>
        <v>-20004555.230000257</v>
      </c>
      <c r="F24" s="4"/>
      <c r="I24" s="7">
        <f t="shared" ref="I24:I29" si="3">+C24-B24</f>
        <v>20004555.230000257</v>
      </c>
      <c r="J24" s="22">
        <f>+B24-C24</f>
        <v>-20004555.230000257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NF'!C363</f>
        <v>29194.429999999993</v>
      </c>
      <c r="C25" s="14">
        <f>+'[1]Notas NF'!D363</f>
        <v>160568.42000000001</v>
      </c>
      <c r="E25" s="4">
        <f t="shared" si="1"/>
        <v>-131373.99000000002</v>
      </c>
      <c r="F25" s="4"/>
      <c r="I25" s="7">
        <f t="shared" si="3"/>
        <v>131373.99000000002</v>
      </c>
      <c r="J25" s="22">
        <f>+B25-C25</f>
        <v>-131373.99000000002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799056080.81999981</v>
      </c>
      <c r="C27" s="19">
        <f>SUM(C20:C26)</f>
        <v>819192010.04000008</v>
      </c>
      <c r="E27" s="4">
        <f>SUM(E12:E26)</f>
        <v>-36998330.380000256</v>
      </c>
      <c r="F27" s="4">
        <f>+E27+E16+E15</f>
        <v>-38825416.520000257</v>
      </c>
      <c r="I27" s="7">
        <f t="shared" si="3"/>
        <v>20135929.220000267</v>
      </c>
      <c r="J27" s="22">
        <f>+B27-C27</f>
        <v>-20135929.220000267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20135929.220000267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1130858531.4599998</v>
      </c>
      <c r="C29" s="23">
        <f>+C27+C18</f>
        <v>1056048937.3500001</v>
      </c>
      <c r="E29" s="4">
        <f t="shared" si="1"/>
        <v>74809594.109999657</v>
      </c>
      <c r="F29" s="4"/>
      <c r="G29" s="4">
        <f>+[1]BALANZA!C12:C32</f>
        <v>3620347.32</v>
      </c>
      <c r="I29" s="7">
        <f t="shared" si="3"/>
        <v>-74809594.109999657</v>
      </c>
      <c r="J29" s="22">
        <f t="shared" si="2"/>
        <v>-40271858.440000534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ht="14.25" customHeight="1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t="15" hidden="1" customHeight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NF'!C383</f>
        <v>20426638.559999999</v>
      </c>
      <c r="C33" s="14">
        <f>+'[1]Notas NF'!D383</f>
        <v>10276034.01</v>
      </c>
      <c r="F33" s="4">
        <f>+C33-B33</f>
        <v>-10150604.549999999</v>
      </c>
      <c r="N33" s="15"/>
      <c r="O33" s="16"/>
      <c r="P33" s="4"/>
      <c r="Q33" s="4"/>
    </row>
    <row r="34" spans="1:17" ht="21" hidden="1" customHeight="1" x14ac:dyDescent="0.25">
      <c r="A34" s="13" t="s">
        <v>26</v>
      </c>
      <c r="B34" s="14">
        <f>+'[1]Notas NF'!C394</f>
        <v>0</v>
      </c>
      <c r="C34" s="14">
        <f>+'[1]Notas NF'!D394</f>
        <v>0</v>
      </c>
      <c r="F34" s="4"/>
      <c r="N34" s="15"/>
      <c r="O34" s="16"/>
      <c r="P34" s="4"/>
      <c r="Q34" s="4"/>
    </row>
    <row r="35" spans="1:17" ht="18" hidden="1" customHeight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ht="13.5" customHeight="1" x14ac:dyDescent="0.25">
      <c r="A36" s="13" t="s">
        <v>28</v>
      </c>
      <c r="B36" s="14">
        <f>+'[1]Notas NF'!C419+'[1]Notas NF'!C436</f>
        <v>501724.93999999994</v>
      </c>
      <c r="C36" s="14">
        <f>+'[1]Notas NF'!D419+'[1]Notas NF'!D436</f>
        <v>832828.76</v>
      </c>
      <c r="E36" s="4"/>
      <c r="F36" s="4">
        <f>+C36-B36</f>
        <v>331103.82000000007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t="20.25" hidden="1" customHeight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t="20.25" hidden="1" customHeight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20928363.5</v>
      </c>
      <c r="C41" s="25">
        <f>SUM(C32:C40)</f>
        <v>11108862.77</v>
      </c>
      <c r="F41" s="4">
        <f>SUM(F32:F40)</f>
        <v>-9819500.7299999986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83948186.00999999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ht="0.75" customHeight="1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20928363.5</v>
      </c>
      <c r="C52" s="25">
        <f>+C50+C41</f>
        <v>11108862.77</v>
      </c>
      <c r="N52" s="15"/>
      <c r="O52" s="16"/>
      <c r="P52" s="4"/>
      <c r="Q52" s="4"/>
    </row>
    <row r="53" spans="1:17" ht="18.75" x14ac:dyDescent="0.25">
      <c r="A53" s="8" t="s">
        <v>42</v>
      </c>
      <c r="B53" s="24"/>
      <c r="C53" s="24"/>
      <c r="N53" s="15"/>
      <c r="O53" s="16"/>
      <c r="P53" s="4"/>
      <c r="Q53" s="4"/>
    </row>
    <row r="54" spans="1:17" x14ac:dyDescent="0.25">
      <c r="A54" s="13" t="s">
        <v>43</v>
      </c>
      <c r="B54" s="14">
        <f>+'[1]BALANZA G'!C119</f>
        <v>808793054.60000002</v>
      </c>
      <c r="C54" s="14">
        <f>+'[1]BALANZA G'!D119</f>
        <v>808793054.60000002</v>
      </c>
      <c r="N54" s="15"/>
      <c r="O54" s="16"/>
      <c r="P54" s="4"/>
      <c r="Q54" s="4"/>
    </row>
    <row r="55" spans="1:17" hidden="1" x14ac:dyDescent="0.25">
      <c r="A55" s="13" t="s">
        <v>44</v>
      </c>
      <c r="B55" s="14">
        <v>0</v>
      </c>
      <c r="C55" s="14">
        <v>0</v>
      </c>
      <c r="F55" s="4"/>
      <c r="N55" s="15"/>
      <c r="O55" s="16"/>
      <c r="P55" s="4"/>
      <c r="Q55" s="4"/>
    </row>
    <row r="56" spans="1:17" x14ac:dyDescent="0.25">
      <c r="A56" s="13" t="s">
        <v>45</v>
      </c>
      <c r="B56" s="14">
        <f>+[1]ERF!B33</f>
        <v>64990093.379999995</v>
      </c>
      <c r="C56" s="14">
        <f>+[1]ERF!C33</f>
        <v>-88398085.719999969</v>
      </c>
      <c r="F56" s="4"/>
      <c r="L56">
        <v>-92287742.719999999</v>
      </c>
      <c r="N56" s="15"/>
      <c r="O56" s="16"/>
      <c r="P56" s="4"/>
      <c r="Q56" s="4"/>
    </row>
    <row r="57" spans="1:17" x14ac:dyDescent="0.25">
      <c r="A57" s="13" t="s">
        <v>46</v>
      </c>
      <c r="B57" s="14">
        <f>SUM('[1]Notas NF'!C449:C451)-B56</f>
        <v>236147019.98000008</v>
      </c>
      <c r="C57" s="14">
        <f>SUM('[1]Notas NF'!D449:D451)-C56</f>
        <v>324545105.70000005</v>
      </c>
      <c r="D57" s="15"/>
      <c r="F57" s="4"/>
      <c r="L57">
        <v>285779911.76999998</v>
      </c>
      <c r="N57" s="15"/>
      <c r="O57" s="16"/>
      <c r="P57" s="4"/>
      <c r="Q57" s="4"/>
    </row>
    <row r="58" spans="1:17" hidden="1" x14ac:dyDescent="0.25">
      <c r="A58" s="13" t="s">
        <v>47</v>
      </c>
      <c r="B58" s="18">
        <v>0</v>
      </c>
      <c r="C58" s="18">
        <v>0</v>
      </c>
      <c r="F58" s="4"/>
      <c r="N58" s="15"/>
      <c r="O58" s="16"/>
      <c r="P58" s="4"/>
      <c r="Q58" s="4"/>
    </row>
    <row r="59" spans="1:17" x14ac:dyDescent="0.25">
      <c r="A59" s="8" t="s">
        <v>48</v>
      </c>
      <c r="B59" s="25">
        <f>SUM(B54:B58)</f>
        <v>1109930167.96</v>
      </c>
      <c r="C59" s="25">
        <f>SUM(C54:C58)</f>
        <v>1044940074.5800002</v>
      </c>
      <c r="F59" s="4"/>
      <c r="I59" s="7"/>
      <c r="L59">
        <f>SUM(L56:L58)</f>
        <v>193492169.04999998</v>
      </c>
      <c r="N59" s="15"/>
      <c r="O59" s="16"/>
      <c r="P59" s="4"/>
      <c r="Q59" s="4"/>
    </row>
    <row r="60" spans="1:17" x14ac:dyDescent="0.25">
      <c r="B60" s="4"/>
      <c r="C60" s="4"/>
      <c r="I60" s="7"/>
      <c r="N60" s="15"/>
      <c r="O60" s="16"/>
      <c r="P60" s="4"/>
      <c r="Q60" s="4"/>
    </row>
    <row r="61" spans="1:17" ht="18" customHeight="1" thickBot="1" x14ac:dyDescent="0.3">
      <c r="A61" s="8" t="s">
        <v>49</v>
      </c>
      <c r="B61" s="23">
        <f>+B59+B52</f>
        <v>1130858531.46</v>
      </c>
      <c r="C61" s="23">
        <f>+C59+C52</f>
        <v>1056048937.3500001</v>
      </c>
      <c r="I61" s="7"/>
      <c r="N61" s="15"/>
      <c r="O61" s="16"/>
      <c r="P61" s="4"/>
      <c r="Q61" s="4"/>
    </row>
    <row r="62" spans="1:17" ht="12.75" customHeight="1" thickTop="1" x14ac:dyDescent="0.25">
      <c r="B62" s="26">
        <f>+B29-B52-B59</f>
        <v>0</v>
      </c>
      <c r="C62" s="26">
        <f>+C29-C52-C59</f>
        <v>0</v>
      </c>
      <c r="O62" s="4"/>
      <c r="P62" s="4"/>
    </row>
    <row r="63" spans="1:17" x14ac:dyDescent="0.25">
      <c r="C63" s="4"/>
      <c r="O63" s="4"/>
    </row>
    <row r="64" spans="1:17" x14ac:dyDescent="0.25">
      <c r="A64" s="27" t="s">
        <v>50</v>
      </c>
      <c r="B64" s="27" t="s">
        <v>51</v>
      </c>
      <c r="C64" s="27"/>
    </row>
    <row r="65" spans="1:16" x14ac:dyDescent="0.25">
      <c r="A65" s="28" t="s">
        <v>52</v>
      </c>
      <c r="B65" s="29" t="s">
        <v>53</v>
      </c>
      <c r="C65" s="29"/>
      <c r="P65" s="4"/>
    </row>
    <row r="66" spans="1:16" x14ac:dyDescent="0.25">
      <c r="A66" s="30"/>
      <c r="B66" s="30"/>
      <c r="C66" s="30"/>
    </row>
    <row r="67" spans="1:16" x14ac:dyDescent="0.25">
      <c r="A67" s="31" t="s">
        <v>54</v>
      </c>
      <c r="B67" s="32"/>
      <c r="C67" s="32"/>
    </row>
    <row r="68" spans="1:16" x14ac:dyDescent="0.25">
      <c r="A68" s="29" t="s">
        <v>55</v>
      </c>
      <c r="B68" s="29"/>
      <c r="C68" s="29"/>
    </row>
    <row r="69" spans="1:16" x14ac:dyDescent="0.25">
      <c r="A69" s="33"/>
      <c r="B69" s="33"/>
      <c r="C69" s="33"/>
    </row>
    <row r="70" spans="1:16" x14ac:dyDescent="0.25">
      <c r="A70" s="33"/>
      <c r="B70" s="33"/>
      <c r="C70" s="33"/>
    </row>
  </sheetData>
  <mergeCells count="6">
    <mergeCell ref="A4:C4"/>
    <mergeCell ref="A5:C5"/>
    <mergeCell ref="A6:C6"/>
    <mergeCell ref="A7:C7"/>
    <mergeCell ref="B65:C65"/>
    <mergeCell ref="A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2024-10-11T14:08:42Z</dcterms:created>
  <dcterms:modified xsi:type="dcterms:W3CDTF">2024-10-11T14:10:44Z</dcterms:modified>
</cp:coreProperties>
</file>