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60" i="1" l="1"/>
  <c r="C57" i="1"/>
  <c r="C58" i="1" s="1"/>
  <c r="B57" i="1"/>
  <c r="B58" i="1" s="1"/>
  <c r="C55" i="1"/>
  <c r="B55" i="1"/>
  <c r="C50" i="1"/>
  <c r="B50" i="1"/>
  <c r="F42" i="1"/>
  <c r="C36" i="1"/>
  <c r="F36" i="1" s="1"/>
  <c r="B36" i="1"/>
  <c r="C34" i="1"/>
  <c r="B34" i="1"/>
  <c r="C33" i="1"/>
  <c r="B33" i="1"/>
  <c r="B41" i="1" s="1"/>
  <c r="B52" i="1" s="1"/>
  <c r="F32" i="1"/>
  <c r="G29" i="1"/>
  <c r="I28" i="1"/>
  <c r="E28" i="1"/>
  <c r="J26" i="1"/>
  <c r="I26" i="1"/>
  <c r="E26" i="1"/>
  <c r="C25" i="1"/>
  <c r="E25" i="1" s="1"/>
  <c r="B25" i="1"/>
  <c r="C24" i="1"/>
  <c r="B24" i="1"/>
  <c r="E23" i="1"/>
  <c r="E22" i="1"/>
  <c r="E21" i="1"/>
  <c r="E20" i="1"/>
  <c r="E19" i="1"/>
  <c r="C17" i="1"/>
  <c r="B17" i="1"/>
  <c r="E17" i="1" s="1"/>
  <c r="C16" i="1"/>
  <c r="B16" i="1"/>
  <c r="J16" i="1" s="1"/>
  <c r="C15" i="1"/>
  <c r="B15" i="1"/>
  <c r="N15" i="1" s="1"/>
  <c r="C14" i="1"/>
  <c r="I14" i="1" s="1"/>
  <c r="B14" i="1"/>
  <c r="E14" i="1" s="1"/>
  <c r="I13" i="1"/>
  <c r="E13" i="1"/>
  <c r="I12" i="1"/>
  <c r="E12" i="1"/>
  <c r="B12" i="1"/>
  <c r="C11" i="1"/>
  <c r="C18" i="1" s="1"/>
  <c r="B11" i="1"/>
  <c r="B18" i="1" s="1"/>
  <c r="C8" i="1"/>
  <c r="B8" i="1"/>
  <c r="A6" i="1"/>
  <c r="A4" i="1"/>
  <c r="E16" i="1" l="1"/>
  <c r="F16" i="1" s="1"/>
  <c r="G16" i="1" s="1"/>
  <c r="C27" i="1"/>
  <c r="C29" i="1" s="1"/>
  <c r="I25" i="1"/>
  <c r="I15" i="1"/>
  <c r="J25" i="1"/>
  <c r="C41" i="1"/>
  <c r="C52" i="1" s="1"/>
  <c r="F33" i="1"/>
  <c r="I16" i="1"/>
  <c r="I17" i="1"/>
  <c r="J24" i="1"/>
  <c r="F41" i="1"/>
  <c r="J18" i="1"/>
  <c r="J19" i="1" s="1"/>
  <c r="B60" i="1"/>
  <c r="B62" i="1" s="1"/>
  <c r="J15" i="1"/>
  <c r="C60" i="1"/>
  <c r="I11" i="1"/>
  <c r="I18" i="1" s="1"/>
  <c r="E15" i="1"/>
  <c r="N16" i="1"/>
  <c r="N18" i="1" s="1"/>
  <c r="B27" i="1"/>
  <c r="E24" i="1"/>
  <c r="I24" i="1"/>
  <c r="C62" i="1" l="1"/>
  <c r="I27" i="1"/>
  <c r="E18" i="1"/>
  <c r="E27" i="1" s="1"/>
  <c r="F27" i="1" s="1"/>
  <c r="F15" i="1"/>
  <c r="F17" i="1" s="1"/>
  <c r="G17" i="1" s="1"/>
  <c r="C63" i="1"/>
  <c r="B29" i="1"/>
  <c r="I29" i="1" s="1"/>
  <c r="J27" i="1"/>
  <c r="J20" i="1"/>
  <c r="J21" i="1" s="1"/>
  <c r="J22" i="1" l="1"/>
  <c r="J23" i="1" s="1"/>
  <c r="J28" i="1"/>
  <c r="J29" i="1" s="1"/>
  <c r="B63" i="1"/>
  <c r="E29" i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<sst xmlns="http://schemas.openxmlformats.org/spreadsheetml/2006/main" count="57" uniqueCount="56">
  <si>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</si>
  <si>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</si>
  <si>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</si>
  <si>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</si>
  <si>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</si>
  <si>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 xml:space="preserve">Inversiones a corto plazo (Notas 8) </t>
  </si>
  <si>
    <t>Porción corriente de documentos por cobrar (Nota 9)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</si>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</sst>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3" fontId="4" fillId="0" borderId="0" xfId="1" applyFont="1"/>
    <xf numFmtId="4" fontId="6" fillId="0" borderId="1" xfId="0" applyNumberFormat="1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68</xdr:row>
      <xdr:rowOff>180975</xdr:rowOff>
    </xdr:from>
    <xdr:to>
      <xdr:col>12</xdr:col>
      <xdr:colOff>381000</xdr:colOff>
      <xdr:row>70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44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6%202025%20primer%20se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3">
          <cell r="B3" t="str">
            <v>30 de junio del 2025</v>
          </cell>
        </row>
        <row r="4">
          <cell r="B4">
            <v>2025</v>
          </cell>
          <cell r="C4">
            <v>2024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10000</v>
          </cell>
        </row>
        <row r="15">
          <cell r="C15">
            <v>1216.2</v>
          </cell>
        </row>
        <row r="16">
          <cell r="C16">
            <v>1215036.8700000001</v>
          </cell>
        </row>
        <row r="17">
          <cell r="C17">
            <v>829255.48</v>
          </cell>
        </row>
        <row r="18">
          <cell r="C18">
            <v>336736902.80000001</v>
          </cell>
        </row>
        <row r="19">
          <cell r="C19">
            <v>14003912.51</v>
          </cell>
        </row>
        <row r="20">
          <cell r="C20">
            <v>28796945.620000001</v>
          </cell>
        </row>
        <row r="21">
          <cell r="C21">
            <v>792057</v>
          </cell>
        </row>
        <row r="22">
          <cell r="C22">
            <v>55553258.920000002</v>
          </cell>
        </row>
        <row r="23">
          <cell r="C23">
            <v>4381745.59</v>
          </cell>
        </row>
        <row r="24">
          <cell r="C24">
            <v>5224661.0199999996</v>
          </cell>
        </row>
        <row r="25">
          <cell r="C25">
            <v>819796.62</v>
          </cell>
        </row>
        <row r="26">
          <cell r="C26">
            <v>2245492.9700000002</v>
          </cell>
        </row>
        <row r="27">
          <cell r="C27">
            <v>29508.47</v>
          </cell>
        </row>
        <row r="28">
          <cell r="C28">
            <v>6731840.9500000002</v>
          </cell>
        </row>
        <row r="29">
          <cell r="C29">
            <v>932591.88</v>
          </cell>
        </row>
        <row r="30">
          <cell r="C30">
            <v>99000</v>
          </cell>
        </row>
        <row r="31">
          <cell r="C31">
            <v>510150</v>
          </cell>
        </row>
        <row r="32">
          <cell r="C32">
            <v>68697</v>
          </cell>
        </row>
      </sheetData>
      <sheetData sheetId="6">
        <row r="127">
          <cell r="C127">
            <v>808793054.60000002</v>
          </cell>
          <cell r="D127">
            <v>808793054.60000002</v>
          </cell>
        </row>
      </sheetData>
      <sheetData sheetId="7"/>
      <sheetData sheetId="8"/>
      <sheetData sheetId="9"/>
      <sheetData sheetId="10">
        <row r="128">
          <cell r="C128">
            <v>338877411.35000002</v>
          </cell>
          <cell r="D128">
            <v>255918613.20999998</v>
          </cell>
        </row>
        <row r="144">
          <cell r="C144">
            <v>0</v>
          </cell>
        </row>
        <row r="167">
          <cell r="C167">
            <v>0</v>
          </cell>
          <cell r="D167">
            <v>1350.12</v>
          </cell>
        </row>
        <row r="181">
          <cell r="C181">
            <v>14003912.51</v>
          </cell>
          <cell r="D181">
            <v>18231182.800000001</v>
          </cell>
        </row>
        <row r="200">
          <cell r="C200">
            <v>167243.20000000001</v>
          </cell>
          <cell r="D200">
            <v>149285.06</v>
          </cell>
        </row>
        <row r="226">
          <cell r="C226">
            <v>0</v>
          </cell>
          <cell r="D226">
            <v>193172</v>
          </cell>
        </row>
        <row r="376">
          <cell r="C376">
            <v>156420</v>
          </cell>
          <cell r="D376">
            <v>72985.67</v>
          </cell>
        </row>
        <row r="396">
          <cell r="C396">
            <v>27026598.699999999</v>
          </cell>
          <cell r="D396">
            <v>13649704.4</v>
          </cell>
        </row>
        <row r="407">
          <cell r="C407">
            <v>0</v>
          </cell>
          <cell r="D407">
            <v>0</v>
          </cell>
        </row>
        <row r="431">
          <cell r="C431">
            <v>0</v>
          </cell>
          <cell r="D431">
            <v>252299.3</v>
          </cell>
        </row>
        <row r="448">
          <cell r="C448">
            <v>128249.85</v>
          </cell>
          <cell r="D448">
            <v>272262.90999999997</v>
          </cell>
        </row>
        <row r="461">
          <cell r="C461">
            <v>277803499.63999999</v>
          </cell>
          <cell r="D461">
            <v>236147019.97999999</v>
          </cell>
        </row>
        <row r="462">
          <cell r="C462">
            <v>1485895.3399999999</v>
          </cell>
          <cell r="D462">
            <v>0</v>
          </cell>
        </row>
        <row r="463">
          <cell r="C463">
            <v>11594969.480000019</v>
          </cell>
          <cell r="D463">
            <v>9627441.4799999893</v>
          </cell>
        </row>
      </sheetData>
      <sheetData sheetId="11">
        <row r="17">
          <cell r="K17">
            <v>793722193.80999994</v>
          </cell>
        </row>
        <row r="32">
          <cell r="K32">
            <v>773627280.55000007</v>
          </cell>
        </row>
      </sheetData>
      <sheetData sheetId="12"/>
      <sheetData sheetId="13"/>
      <sheetData sheetId="14">
        <row r="19">
          <cell r="B19">
            <v>13054742.58</v>
          </cell>
        </row>
        <row r="22">
          <cell r="B22">
            <v>51331613.069999993</v>
          </cell>
        </row>
        <row r="23">
          <cell r="B23">
            <v>357100.02</v>
          </cell>
        </row>
        <row r="33">
          <cell r="B33">
            <v>11594969.480000019</v>
          </cell>
          <cell r="C33">
            <v>9627441.4798999727</v>
          </cell>
        </row>
      </sheetData>
      <sheetData sheetId="15">
        <row r="27">
          <cell r="B2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1"/>
  <sheetViews>
    <sheetView tabSelected="1" topLeftCell="A10" workbookViewId="0">
      <selection activeCell="S10" sqref="S10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1" hidden="1" customWidth="1"/>
    <col min="10" max="10" width="13.140625" style="2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3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34" t="str">
        <f>+[1]BALANZA!B1</f>
        <v>CORPORACION DEL ACUEDUCTO Y ALCANTARILLADO DE MOCA</v>
      </c>
      <c r="B4" s="34"/>
      <c r="C4" s="34"/>
    </row>
    <row r="5" spans="1:17" x14ac:dyDescent="0.25">
      <c r="A5" s="34" t="s">
        <v>0</v>
      </c>
      <c r="B5" s="34"/>
      <c r="C5" s="34"/>
    </row>
    <row r="6" spans="1:17" x14ac:dyDescent="0.25">
      <c r="A6" s="34" t="str">
        <f>CONCATENATE("Al ",[1]BALANZA!B3, " Y ",[1]BALANZA!C4)</f>
        <v>Al 30 de junio del 2025 Y 2024</v>
      </c>
      <c r="B6" s="34"/>
      <c r="C6" s="34"/>
    </row>
    <row r="7" spans="1:17" x14ac:dyDescent="0.25">
      <c r="A7" s="34" t="s">
        <v>1</v>
      </c>
      <c r="B7" s="34"/>
      <c r="C7" s="34"/>
    </row>
    <row r="8" spans="1:17" ht="18.75" x14ac:dyDescent="0.25">
      <c r="A8" s="4"/>
      <c r="B8" s="5">
        <f>+[1]BALANZA!B4</f>
        <v>2025</v>
      </c>
      <c r="C8" s="5">
        <f>+[1]BALANZA!C4</f>
        <v>2024</v>
      </c>
      <c r="I8" s="6"/>
    </row>
    <row r="9" spans="1:17" x14ac:dyDescent="0.25">
      <c r="A9" s="7" t="s">
        <v>2</v>
      </c>
      <c r="B9" s="8"/>
      <c r="C9" s="9"/>
      <c r="I9" s="6"/>
    </row>
    <row r="10" spans="1:17" ht="15.75" x14ac:dyDescent="0.25">
      <c r="A10" s="7" t="s">
        <v>3</v>
      </c>
      <c r="B10" s="10"/>
      <c r="C10" s="11"/>
      <c r="I10" s="6"/>
    </row>
    <row r="11" spans="1:17" x14ac:dyDescent="0.25">
      <c r="A11" s="12" t="s">
        <v>4</v>
      </c>
      <c r="B11" s="13">
        <f>+'[1]Notas NF'!C128</f>
        <v>338877411.35000002</v>
      </c>
      <c r="C11" s="13">
        <f>+'[1]Notas NF'!D128</f>
        <v>255918613.20999998</v>
      </c>
      <c r="E11" s="3"/>
      <c r="F11" s="3"/>
      <c r="I11" s="6">
        <f t="shared" ref="I11:I17" si="0">+C11-B11</f>
        <v>-82958798.140000045</v>
      </c>
      <c r="N11" s="14"/>
      <c r="O11" s="15"/>
      <c r="P11" s="3"/>
      <c r="Q11" s="3"/>
    </row>
    <row r="12" spans="1:17" x14ac:dyDescent="0.25">
      <c r="A12" s="12" t="s">
        <v>5</v>
      </c>
      <c r="B12" s="13">
        <f>+'[1]Notas NF'!C144</f>
        <v>0</v>
      </c>
      <c r="C12" s="13">
        <v>453000</v>
      </c>
      <c r="E12" s="3">
        <f t="shared" ref="E12:E29" si="1">+B12-C12</f>
        <v>-453000</v>
      </c>
      <c r="F12" s="3"/>
      <c r="I12" s="6">
        <f t="shared" si="0"/>
        <v>453000</v>
      </c>
      <c r="N12" s="14"/>
      <c r="O12" s="15"/>
      <c r="P12" s="3"/>
      <c r="Q12" s="3"/>
    </row>
    <row r="13" spans="1:17" hidden="1" x14ac:dyDescent="0.25">
      <c r="A13" s="12" t="s">
        <v>6</v>
      </c>
      <c r="B13" s="13">
        <v>0</v>
      </c>
      <c r="C13" s="13">
        <v>0</v>
      </c>
      <c r="E13" s="3">
        <f t="shared" si="1"/>
        <v>0</v>
      </c>
      <c r="F13" s="3"/>
      <c r="I13" s="6">
        <f t="shared" si="0"/>
        <v>0</v>
      </c>
      <c r="N13" s="14"/>
      <c r="O13" s="15"/>
      <c r="P13" s="3"/>
      <c r="Q13" s="3"/>
    </row>
    <row r="14" spans="1:17" x14ac:dyDescent="0.25">
      <c r="A14" s="12" t="s">
        <v>7</v>
      </c>
      <c r="B14" s="13">
        <f>+'[1]Notas NF'!C167</f>
        <v>0</v>
      </c>
      <c r="C14" s="13">
        <f>+'[1]Notas NF'!D167</f>
        <v>1350.12</v>
      </c>
      <c r="E14" s="3">
        <f t="shared" si="1"/>
        <v>-1350.12</v>
      </c>
      <c r="F14" s="3"/>
      <c r="I14" s="6">
        <f t="shared" si="0"/>
        <v>1350.12</v>
      </c>
      <c r="N14" s="14"/>
      <c r="O14" s="15"/>
      <c r="P14" s="3"/>
      <c r="Q14" s="3"/>
    </row>
    <row r="15" spans="1:17" x14ac:dyDescent="0.25">
      <c r="A15" s="12" t="s">
        <v>8</v>
      </c>
      <c r="B15" s="13">
        <f>+'[1]Notas NF'!C181</f>
        <v>14003912.51</v>
      </c>
      <c r="C15" s="13">
        <f>+'[1]Notas NF'!D181</f>
        <v>18231182.800000001</v>
      </c>
      <c r="E15" s="3">
        <f t="shared" si="1"/>
        <v>-4227270.290000001</v>
      </c>
      <c r="F15" s="3">
        <f>+E15</f>
        <v>-4227270.290000001</v>
      </c>
      <c r="I15" s="6">
        <f t="shared" si="0"/>
        <v>4227270.290000001</v>
      </c>
      <c r="J15" s="14">
        <f>+B15-C15</f>
        <v>-4227270.290000001</v>
      </c>
      <c r="N15" s="16">
        <f>+B15-C15</f>
        <v>-4227270.290000001</v>
      </c>
      <c r="O15" s="15"/>
      <c r="P15" s="3"/>
      <c r="Q15" s="3"/>
    </row>
    <row r="16" spans="1:17" x14ac:dyDescent="0.25">
      <c r="A16" s="12" t="s">
        <v>9</v>
      </c>
      <c r="B16" s="13">
        <f>+'[1]Notas NF'!C200</f>
        <v>167243.20000000001</v>
      </c>
      <c r="C16" s="13">
        <f>+'[1]Notas NF'!D200</f>
        <v>149285.06</v>
      </c>
      <c r="E16" s="3">
        <f t="shared" si="1"/>
        <v>17958.140000000014</v>
      </c>
      <c r="F16" s="3">
        <f>-E16+1800</f>
        <v>-16158.140000000014</v>
      </c>
      <c r="G16" s="3">
        <f>+F16/5</f>
        <v>-3231.6280000000029</v>
      </c>
      <c r="I16" s="6">
        <f t="shared" si="0"/>
        <v>-17958.140000000014</v>
      </c>
      <c r="J16" s="14">
        <f>+B16-C16</f>
        <v>17958.140000000014</v>
      </c>
      <c r="N16" s="16">
        <f>+B16-C16</f>
        <v>17958.140000000014</v>
      </c>
      <c r="O16" s="15"/>
      <c r="P16" s="3"/>
      <c r="Q16" s="3"/>
    </row>
    <row r="17" spans="1:17" x14ac:dyDescent="0.25">
      <c r="A17" s="12" t="s">
        <v>10</v>
      </c>
      <c r="B17" s="17">
        <f>+'[1]Notas NF'!C226</f>
        <v>0</v>
      </c>
      <c r="C17" s="17">
        <f>+'[1]Notas NF'!D226</f>
        <v>193172</v>
      </c>
      <c r="E17" s="3">
        <f t="shared" si="1"/>
        <v>-193172</v>
      </c>
      <c r="F17" s="3">
        <f>SUM(F15:F16)</f>
        <v>-4243428.4300000006</v>
      </c>
      <c r="G17" s="3">
        <f>+F17+'[1]Pres A'!O310</f>
        <v>-4243428.4300000006</v>
      </c>
      <c r="I17" s="6">
        <f t="shared" si="0"/>
        <v>193172</v>
      </c>
      <c r="J17" s="14"/>
      <c r="N17" s="16"/>
      <c r="O17" s="15"/>
      <c r="P17" s="3"/>
      <c r="Q17" s="3"/>
    </row>
    <row r="18" spans="1:17" x14ac:dyDescent="0.25">
      <c r="A18" s="7" t="s">
        <v>11</v>
      </c>
      <c r="B18" s="18">
        <f>SUM(B11:B17)</f>
        <v>353048567.06</v>
      </c>
      <c r="C18" s="18">
        <f>SUM(C11:C17)</f>
        <v>274946603.19</v>
      </c>
      <c r="E18" s="3">
        <f>SUM(E15:E17)</f>
        <v>-4402484.1500000013</v>
      </c>
      <c r="F18" s="3"/>
      <c r="I18" s="6">
        <f>SUM(I11:I17)</f>
        <v>-78101963.870000035</v>
      </c>
      <c r="J18" s="19">
        <f>SUM(I14:I17)</f>
        <v>4403834.2700000014</v>
      </c>
      <c r="N18" s="16">
        <f>SUM(N15:N17)</f>
        <v>-4209312.1500000013</v>
      </c>
      <c r="O18" s="15"/>
      <c r="P18" s="3"/>
      <c r="Q18" s="3"/>
    </row>
    <row r="19" spans="1:17" x14ac:dyDescent="0.25">
      <c r="A19" s="7" t="s">
        <v>12</v>
      </c>
      <c r="B19" s="20"/>
      <c r="C19" s="20"/>
      <c r="E19" s="3">
        <f t="shared" si="1"/>
        <v>0</v>
      </c>
      <c r="F19" s="3"/>
      <c r="I19" s="6"/>
      <c r="J19" s="21" t="e">
        <f>J18-#REF!</f>
        <v>#REF!</v>
      </c>
      <c r="N19" s="14"/>
      <c r="O19" s="15"/>
      <c r="P19" s="3"/>
      <c r="Q19" s="3"/>
    </row>
    <row r="20" spans="1:17" hidden="1" x14ac:dyDescent="0.25">
      <c r="A20" s="12" t="s">
        <v>13</v>
      </c>
      <c r="B20" s="13">
        <v>0</v>
      </c>
      <c r="C20" s="13">
        <v>0</v>
      </c>
      <c r="E20" s="3">
        <f t="shared" si="1"/>
        <v>0</v>
      </c>
      <c r="F20" s="3"/>
      <c r="I20" s="6"/>
      <c r="J20" s="21" t="e">
        <f>#REF!-J19</f>
        <v>#REF!</v>
      </c>
      <c r="N20" s="14"/>
      <c r="O20" s="15"/>
      <c r="P20" s="3"/>
      <c r="Q20" s="3"/>
    </row>
    <row r="21" spans="1:17" hidden="1" x14ac:dyDescent="0.25">
      <c r="A21" s="12" t="s">
        <v>14</v>
      </c>
      <c r="B21" s="13">
        <v>0</v>
      </c>
      <c r="C21" s="13">
        <v>0</v>
      </c>
      <c r="E21" s="3">
        <f t="shared" si="1"/>
        <v>0</v>
      </c>
      <c r="F21" s="3"/>
      <c r="I21" s="6"/>
      <c r="J21" s="21" t="e">
        <f t="shared" ref="J21:J29" si="2">J19-J20</f>
        <v>#REF!</v>
      </c>
      <c r="N21" s="14"/>
      <c r="O21" s="15"/>
      <c r="P21" s="3"/>
      <c r="Q21" s="3"/>
    </row>
    <row r="22" spans="1:17" hidden="1" x14ac:dyDescent="0.25">
      <c r="A22" s="12" t="s">
        <v>15</v>
      </c>
      <c r="B22" s="13">
        <v>0</v>
      </c>
      <c r="C22" s="13">
        <v>0</v>
      </c>
      <c r="E22" s="3">
        <f t="shared" si="1"/>
        <v>0</v>
      </c>
      <c r="F22" s="3"/>
      <c r="I22" s="6"/>
      <c r="J22" s="21" t="e">
        <f t="shared" si="2"/>
        <v>#REF!</v>
      </c>
      <c r="N22" s="14"/>
      <c r="O22" s="15"/>
      <c r="P22" s="3"/>
      <c r="Q22" s="3"/>
    </row>
    <row r="23" spans="1:17" hidden="1" x14ac:dyDescent="0.25">
      <c r="A23" s="12" t="s">
        <v>16</v>
      </c>
      <c r="B23" s="13">
        <v>0</v>
      </c>
      <c r="C23" s="13">
        <v>0</v>
      </c>
      <c r="E23" s="3">
        <f t="shared" si="1"/>
        <v>0</v>
      </c>
      <c r="F23" s="3"/>
      <c r="I23" s="6"/>
      <c r="J23" s="21" t="e">
        <f t="shared" si="2"/>
        <v>#REF!</v>
      </c>
      <c r="N23" s="14"/>
      <c r="O23" s="15"/>
      <c r="P23" s="3"/>
      <c r="Q23" s="3"/>
    </row>
    <row r="24" spans="1:17" x14ac:dyDescent="0.25">
      <c r="A24" s="12" t="s">
        <v>17</v>
      </c>
      <c r="B24" s="13">
        <f>+[1]nota13!K32</f>
        <v>773627280.55000007</v>
      </c>
      <c r="C24" s="13">
        <f>+[1]nota13!K17</f>
        <v>793722193.80999994</v>
      </c>
      <c r="E24" s="3">
        <f t="shared" si="1"/>
        <v>-20094913.259999871</v>
      </c>
      <c r="F24" s="3"/>
      <c r="I24" s="6">
        <f t="shared" ref="I24:I29" si="3">+C24-B24</f>
        <v>20094913.259999871</v>
      </c>
      <c r="J24" s="21">
        <f>+B24-C24</f>
        <v>-20094913.259999871</v>
      </c>
      <c r="N24" s="14"/>
      <c r="O24" s="15"/>
      <c r="P24" s="3"/>
      <c r="Q24" s="3"/>
    </row>
    <row r="25" spans="1:17" x14ac:dyDescent="0.25">
      <c r="A25" s="12" t="s">
        <v>18</v>
      </c>
      <c r="B25" s="13">
        <f>+'[1]Notas NF'!C376</f>
        <v>156420</v>
      </c>
      <c r="C25" s="13">
        <f>+'[1]Notas NF'!D376</f>
        <v>72985.67</v>
      </c>
      <c r="E25" s="3">
        <f t="shared" si="1"/>
        <v>83434.33</v>
      </c>
      <c r="F25" s="3"/>
      <c r="I25" s="6">
        <f t="shared" si="3"/>
        <v>-83434.33</v>
      </c>
      <c r="J25" s="21">
        <f>+B25-C25</f>
        <v>83434.33</v>
      </c>
      <c r="N25" s="14"/>
      <c r="O25" s="15"/>
      <c r="P25" s="3"/>
      <c r="Q25" s="3"/>
    </row>
    <row r="26" spans="1:17" hidden="1" x14ac:dyDescent="0.25">
      <c r="A26" s="12" t="s">
        <v>19</v>
      </c>
      <c r="B26" s="13">
        <v>0</v>
      </c>
      <c r="C26" s="13">
        <v>0</v>
      </c>
      <c r="E26" s="3">
        <f t="shared" si="1"/>
        <v>0</v>
      </c>
      <c r="F26" s="3"/>
      <c r="I26" s="6">
        <f t="shared" si="3"/>
        <v>0</v>
      </c>
      <c r="J26" s="21">
        <f>+B26-C26</f>
        <v>0</v>
      </c>
      <c r="N26" s="14"/>
      <c r="O26" s="15"/>
      <c r="P26" s="3"/>
      <c r="Q26" s="3"/>
    </row>
    <row r="27" spans="1:17" x14ac:dyDescent="0.25">
      <c r="A27" s="7" t="s">
        <v>20</v>
      </c>
      <c r="B27" s="18">
        <f>SUM(B20:B26)</f>
        <v>773783700.55000007</v>
      </c>
      <c r="C27" s="18">
        <f>SUM(C20:C26)</f>
        <v>793795179.4799999</v>
      </c>
      <c r="E27" s="3">
        <f>SUM(E12:E26)</f>
        <v>-29270797.349999875</v>
      </c>
      <c r="F27" s="3">
        <f>+E27+E16+E15</f>
        <v>-33480109.499999873</v>
      </c>
      <c r="I27" s="6">
        <f t="shared" si="3"/>
        <v>20011478.929999828</v>
      </c>
      <c r="J27" s="21">
        <f>+B27-C27</f>
        <v>-20011478.929999828</v>
      </c>
      <c r="N27" s="14"/>
      <c r="O27" s="15"/>
      <c r="P27" s="3"/>
      <c r="Q27" s="3"/>
    </row>
    <row r="28" spans="1:17" x14ac:dyDescent="0.25">
      <c r="A28" s="7"/>
      <c r="B28" s="20"/>
      <c r="C28" s="20"/>
      <c r="E28" s="3">
        <f t="shared" si="1"/>
        <v>0</v>
      </c>
      <c r="F28" s="3"/>
      <c r="I28" s="6">
        <f t="shared" si="3"/>
        <v>0</v>
      </c>
      <c r="J28" s="21">
        <f t="shared" si="2"/>
        <v>20011478.929999828</v>
      </c>
      <c r="N28" s="14"/>
      <c r="O28" s="15"/>
      <c r="P28" s="3"/>
      <c r="Q28" s="3"/>
    </row>
    <row r="29" spans="1:17" ht="15.75" thickBot="1" x14ac:dyDescent="0.3">
      <c r="A29" s="7" t="s">
        <v>21</v>
      </c>
      <c r="B29" s="22">
        <f>+B27+B18</f>
        <v>1126832267.6100001</v>
      </c>
      <c r="C29" s="22">
        <f>+C27+C18</f>
        <v>1068741782.6699998</v>
      </c>
      <c r="E29" s="3">
        <f t="shared" si="1"/>
        <v>58090484.940000296</v>
      </c>
      <c r="F29" s="3"/>
      <c r="G29" s="3">
        <f>+[1]BALANZA!C12:C32</f>
        <v>932591.88</v>
      </c>
      <c r="I29" s="6">
        <f t="shared" si="3"/>
        <v>-58090484.940000296</v>
      </c>
      <c r="J29" s="21">
        <f t="shared" si="2"/>
        <v>-40022957.859999657</v>
      </c>
      <c r="N29" s="14"/>
      <c r="O29" s="15"/>
      <c r="P29" s="3"/>
      <c r="Q29" s="3"/>
    </row>
    <row r="30" spans="1:17" ht="19.5" thickTop="1" x14ac:dyDescent="0.25">
      <c r="A30" s="7" t="s">
        <v>22</v>
      </c>
      <c r="B30" s="23"/>
      <c r="C30" s="23"/>
      <c r="F30" s="3"/>
      <c r="M30" s="24"/>
      <c r="N30" s="14"/>
      <c r="O30" s="15"/>
      <c r="P30" s="3"/>
      <c r="Q30" s="3"/>
    </row>
    <row r="31" spans="1:17" x14ac:dyDescent="0.25">
      <c r="A31" s="7" t="s">
        <v>23</v>
      </c>
      <c r="B31" s="13"/>
      <c r="C31" s="13"/>
      <c r="F31" s="3"/>
      <c r="N31" s="14"/>
      <c r="O31" s="15"/>
      <c r="P31" s="3"/>
      <c r="Q31" s="3"/>
    </row>
    <row r="32" spans="1:17" hidden="1" x14ac:dyDescent="0.25">
      <c r="A32" s="12" t="s">
        <v>24</v>
      </c>
      <c r="B32" s="13">
        <v>0</v>
      </c>
      <c r="C32" s="13">
        <v>0</v>
      </c>
      <c r="F32" s="3">
        <f>+C32-B32</f>
        <v>0</v>
      </c>
      <c r="N32" s="14"/>
      <c r="O32" s="15"/>
      <c r="P32" s="3"/>
      <c r="Q32" s="3"/>
    </row>
    <row r="33" spans="1:17" x14ac:dyDescent="0.25">
      <c r="A33" s="12" t="s">
        <v>25</v>
      </c>
      <c r="B33" s="13">
        <f>+'[1]Notas NF'!C396</f>
        <v>27026598.699999999</v>
      </c>
      <c r="C33" s="13">
        <f>+'[1]Notas NF'!D396</f>
        <v>13649704.4</v>
      </c>
      <c r="F33" s="3">
        <f>+C33-B33</f>
        <v>-13376894.299999999</v>
      </c>
      <c r="N33" s="14"/>
      <c r="O33" s="15"/>
      <c r="P33" s="3"/>
      <c r="Q33" s="3"/>
    </row>
    <row r="34" spans="1:17" hidden="1" x14ac:dyDescent="0.25">
      <c r="A34" s="12" t="s">
        <v>26</v>
      </c>
      <c r="B34" s="13">
        <f>+'[1]Notas NF'!C407</f>
        <v>0</v>
      </c>
      <c r="C34" s="13">
        <f>+'[1]Notas NF'!D407</f>
        <v>0</v>
      </c>
      <c r="F34" s="3"/>
      <c r="N34" s="14"/>
      <c r="O34" s="15"/>
      <c r="P34" s="3"/>
      <c r="Q34" s="3"/>
    </row>
    <row r="35" spans="1:17" hidden="1" x14ac:dyDescent="0.25">
      <c r="A35" s="12" t="s">
        <v>27</v>
      </c>
      <c r="B35" s="13">
        <v>0</v>
      </c>
      <c r="C35" s="13">
        <v>0</v>
      </c>
      <c r="F35" s="3"/>
      <c r="N35" s="14"/>
      <c r="O35" s="15"/>
      <c r="P35" s="3"/>
      <c r="Q35" s="3"/>
    </row>
    <row r="36" spans="1:17" x14ac:dyDescent="0.25">
      <c r="A36" s="12" t="s">
        <v>28</v>
      </c>
      <c r="B36" s="13">
        <f>+'[1]Notas NF'!C431+'[1]Notas NF'!C448</f>
        <v>128249.85</v>
      </c>
      <c r="C36" s="13">
        <f>+'[1]Notas NF'!D431+'[1]Notas NF'!D448</f>
        <v>524562.21</v>
      </c>
      <c r="E36" s="3"/>
      <c r="F36" s="3">
        <f>+C36-B36</f>
        <v>396312.36</v>
      </c>
      <c r="N36" s="14"/>
      <c r="O36" s="15"/>
      <c r="P36" s="3"/>
      <c r="Q36" s="3"/>
    </row>
    <row r="37" spans="1:17" hidden="1" x14ac:dyDescent="0.25">
      <c r="A37" s="12" t="s">
        <v>29</v>
      </c>
      <c r="B37" s="13">
        <v>0</v>
      </c>
      <c r="C37" s="13">
        <v>0</v>
      </c>
      <c r="F37" s="3"/>
      <c r="N37" s="14"/>
      <c r="O37" s="15"/>
      <c r="P37" s="3"/>
      <c r="Q37" s="3"/>
    </row>
    <row r="38" spans="1:17" hidden="1" x14ac:dyDescent="0.25">
      <c r="A38" s="12" t="s">
        <v>29</v>
      </c>
      <c r="B38" s="13">
        <v>0</v>
      </c>
      <c r="C38" s="13">
        <v>0</v>
      </c>
      <c r="F38" s="3"/>
      <c r="N38" s="14"/>
      <c r="O38" s="15"/>
      <c r="P38" s="3"/>
      <c r="Q38" s="3"/>
    </row>
    <row r="39" spans="1:17" hidden="1" x14ac:dyDescent="0.25">
      <c r="A39" s="12" t="s">
        <v>30</v>
      </c>
      <c r="B39" s="13"/>
      <c r="C39" s="13"/>
      <c r="F39" s="3"/>
      <c r="N39" s="14"/>
      <c r="O39" s="15"/>
      <c r="P39" s="3"/>
      <c r="Q39" s="3"/>
    </row>
    <row r="40" spans="1:17" hidden="1" x14ac:dyDescent="0.25">
      <c r="A40" s="12" t="s">
        <v>31</v>
      </c>
      <c r="B40" s="17">
        <v>0</v>
      </c>
      <c r="C40" s="17">
        <v>0</v>
      </c>
      <c r="F40" s="3"/>
      <c r="N40" s="14"/>
      <c r="O40" s="15"/>
      <c r="P40" s="3"/>
      <c r="Q40" s="3"/>
    </row>
    <row r="41" spans="1:17" x14ac:dyDescent="0.25">
      <c r="A41" s="7" t="s">
        <v>32</v>
      </c>
      <c r="B41" s="25">
        <f>SUM(B32:B40)</f>
        <v>27154848.550000001</v>
      </c>
      <c r="C41" s="25">
        <f>SUM(C32:C40)</f>
        <v>14174266.609999999</v>
      </c>
      <c r="F41" s="3">
        <f>SUM(F32:F40)</f>
        <v>-12980581.939999999</v>
      </c>
      <c r="I41" s="6"/>
      <c r="N41" s="14"/>
      <c r="O41" s="15"/>
      <c r="P41" s="3"/>
      <c r="Q41" s="3"/>
    </row>
    <row r="42" spans="1:17" x14ac:dyDescent="0.25">
      <c r="A42" s="7"/>
      <c r="B42" s="20"/>
      <c r="C42" s="20"/>
      <c r="F42" s="3">
        <f>+[1]ERF!B19+[1]ERF!B22+[1]ERF!B23+[1]EFE2!B27</f>
        <v>64743455.669999994</v>
      </c>
      <c r="N42" s="14"/>
      <c r="O42" s="15"/>
      <c r="P42" s="3"/>
      <c r="Q42" s="3"/>
    </row>
    <row r="43" spans="1:17" ht="18.75" hidden="1" x14ac:dyDescent="0.25">
      <c r="A43" s="7" t="s">
        <v>33</v>
      </c>
      <c r="B43" s="23"/>
      <c r="C43" s="23"/>
      <c r="N43" s="14"/>
      <c r="O43" s="15"/>
      <c r="P43" s="3"/>
      <c r="Q43" s="3"/>
    </row>
    <row r="44" spans="1:17" hidden="1" x14ac:dyDescent="0.25">
      <c r="A44" s="12" t="s">
        <v>34</v>
      </c>
      <c r="B44" s="13">
        <v>0</v>
      </c>
      <c r="C44" s="13">
        <v>0</v>
      </c>
      <c r="N44" s="14"/>
      <c r="O44" s="15"/>
      <c r="P44" s="3"/>
      <c r="Q44" s="3"/>
    </row>
    <row r="45" spans="1:17" hidden="1" x14ac:dyDescent="0.25">
      <c r="A45" s="12" t="s">
        <v>35</v>
      </c>
      <c r="B45" s="13">
        <v>0</v>
      </c>
      <c r="C45" s="13">
        <v>0</v>
      </c>
      <c r="N45" s="14"/>
      <c r="O45" s="15"/>
      <c r="P45" s="3"/>
      <c r="Q45" s="3"/>
    </row>
    <row r="46" spans="1:17" hidden="1" x14ac:dyDescent="0.25">
      <c r="A46" s="12" t="s">
        <v>36</v>
      </c>
      <c r="B46" s="13">
        <v>0</v>
      </c>
      <c r="C46" s="13">
        <v>0</v>
      </c>
      <c r="N46" s="14"/>
      <c r="O46" s="15"/>
      <c r="P46" s="3"/>
      <c r="Q46" s="3"/>
    </row>
    <row r="47" spans="1:17" hidden="1" x14ac:dyDescent="0.25">
      <c r="A47" s="12" t="s">
        <v>37</v>
      </c>
      <c r="B47" s="13">
        <v>0</v>
      </c>
      <c r="C47" s="13">
        <v>0</v>
      </c>
      <c r="N47" s="14"/>
      <c r="O47" s="15"/>
      <c r="P47" s="3"/>
      <c r="Q47" s="3"/>
    </row>
    <row r="48" spans="1:17" hidden="1" x14ac:dyDescent="0.25">
      <c r="A48" s="12" t="s">
        <v>38</v>
      </c>
      <c r="B48" s="13">
        <v>0</v>
      </c>
      <c r="C48" s="13">
        <v>0</v>
      </c>
      <c r="N48" s="14"/>
      <c r="O48" s="15"/>
      <c r="P48" s="3"/>
      <c r="Q48" s="3"/>
    </row>
    <row r="49" spans="1:17" hidden="1" x14ac:dyDescent="0.25">
      <c r="A49" s="12" t="s">
        <v>39</v>
      </c>
      <c r="B49" s="17">
        <v>0</v>
      </c>
      <c r="C49" s="17">
        <v>0</v>
      </c>
      <c r="N49" s="14"/>
      <c r="O49" s="15"/>
      <c r="P49" s="3"/>
      <c r="Q49" s="3"/>
    </row>
    <row r="50" spans="1:17" x14ac:dyDescent="0.25">
      <c r="A50" s="7" t="s">
        <v>40</v>
      </c>
      <c r="B50" s="25">
        <f>SUM(B44:B49)</f>
        <v>0</v>
      </c>
      <c r="C50" s="25">
        <f>SUM(C44:C49)</f>
        <v>0</v>
      </c>
      <c r="N50" s="14"/>
      <c r="O50" s="15"/>
      <c r="P50" s="3"/>
      <c r="Q50" s="3"/>
    </row>
    <row r="51" spans="1:17" x14ac:dyDescent="0.25">
      <c r="A51" s="7"/>
      <c r="B51" s="20"/>
      <c r="C51" s="20"/>
      <c r="N51" s="14"/>
      <c r="O51" s="15"/>
      <c r="P51" s="3"/>
      <c r="Q51" s="3"/>
    </row>
    <row r="52" spans="1:17" x14ac:dyDescent="0.25">
      <c r="A52" s="7" t="s">
        <v>41</v>
      </c>
      <c r="B52" s="25">
        <f>+B50+B41</f>
        <v>27154848.550000001</v>
      </c>
      <c r="C52" s="25">
        <f>+C50+C41</f>
        <v>14174266.609999999</v>
      </c>
      <c r="N52" s="14"/>
      <c r="O52" s="15"/>
      <c r="P52" s="3"/>
      <c r="Q52" s="3"/>
    </row>
    <row r="53" spans="1:17" x14ac:dyDescent="0.25">
      <c r="A53" s="7"/>
      <c r="B53" s="26"/>
      <c r="C53" s="26"/>
      <c r="N53" s="14"/>
      <c r="O53" s="15"/>
      <c r="P53" s="3"/>
      <c r="Q53" s="3"/>
    </row>
    <row r="54" spans="1:17" ht="18.75" x14ac:dyDescent="0.25">
      <c r="A54" s="7" t="s">
        <v>42</v>
      </c>
      <c r="B54" s="23"/>
      <c r="C54" s="23"/>
      <c r="N54" s="14"/>
      <c r="O54" s="15"/>
      <c r="P54" s="3"/>
      <c r="Q54" s="3"/>
    </row>
    <row r="55" spans="1:17" x14ac:dyDescent="0.25">
      <c r="A55" s="12" t="s">
        <v>43</v>
      </c>
      <c r="B55" s="13">
        <f>+'[1]BALANZA G'!C127</f>
        <v>808793054.60000002</v>
      </c>
      <c r="C55" s="13">
        <f>+'[1]BALANZA G'!D127</f>
        <v>808793054.60000002</v>
      </c>
      <c r="N55" s="14"/>
      <c r="O55" s="15"/>
      <c r="P55" s="3"/>
      <c r="Q55" s="3"/>
    </row>
    <row r="56" spans="1:17" hidden="1" x14ac:dyDescent="0.25">
      <c r="A56" s="12" t="s">
        <v>44</v>
      </c>
      <c r="B56" s="13">
        <v>0</v>
      </c>
      <c r="C56" s="13">
        <v>0</v>
      </c>
      <c r="F56" s="3"/>
      <c r="N56" s="14"/>
      <c r="O56" s="15"/>
      <c r="P56" s="3"/>
      <c r="Q56" s="3"/>
    </row>
    <row r="57" spans="1:17" x14ac:dyDescent="0.25">
      <c r="A57" s="12" t="s">
        <v>45</v>
      </c>
      <c r="B57" s="13">
        <f>+[1]ERF!B33</f>
        <v>11594969.480000019</v>
      </c>
      <c r="C57" s="13">
        <f>+[1]ERF!C33</f>
        <v>9627441.4798999727</v>
      </c>
      <c r="F57" s="3"/>
      <c r="L57">
        <v>-92287742.719999999</v>
      </c>
      <c r="N57" s="14"/>
      <c r="O57" s="15"/>
      <c r="P57" s="3"/>
      <c r="Q57" s="3"/>
    </row>
    <row r="58" spans="1:17" x14ac:dyDescent="0.25">
      <c r="A58" s="12" t="s">
        <v>46</v>
      </c>
      <c r="B58" s="13">
        <f>SUM('[1]Notas NF'!C461:C463)-B57</f>
        <v>279289394.97999996</v>
      </c>
      <c r="C58" s="13">
        <f>SUM('[1]Notas NF'!D461:D463)-C57</f>
        <v>236147019.98010001</v>
      </c>
      <c r="D58" s="14"/>
      <c r="F58" s="3"/>
      <c r="L58">
        <v>285779911.76999998</v>
      </c>
      <c r="N58" s="14"/>
      <c r="O58" s="15"/>
      <c r="P58" s="3"/>
      <c r="Q58" s="3"/>
    </row>
    <row r="59" spans="1:17" hidden="1" x14ac:dyDescent="0.25">
      <c r="A59" s="12" t="s">
        <v>47</v>
      </c>
      <c r="B59" s="17">
        <v>0</v>
      </c>
      <c r="C59" s="17">
        <v>0</v>
      </c>
      <c r="F59" s="3"/>
      <c r="N59" s="14"/>
      <c r="O59" s="15"/>
      <c r="P59" s="3"/>
      <c r="Q59" s="3"/>
    </row>
    <row r="60" spans="1:17" x14ac:dyDescent="0.25">
      <c r="A60" s="7" t="s">
        <v>48</v>
      </c>
      <c r="B60" s="25">
        <f>SUM(B55:B59)</f>
        <v>1099677419.0599999</v>
      </c>
      <c r="C60" s="25">
        <f>SUM(C55:C59)</f>
        <v>1054567516.0600001</v>
      </c>
      <c r="F60" s="3"/>
      <c r="I60" s="6"/>
      <c r="L60">
        <f>SUM(L57:L59)</f>
        <v>193492169.04999998</v>
      </c>
      <c r="N60" s="14"/>
      <c r="O60" s="15"/>
      <c r="P60" s="3"/>
      <c r="Q60" s="3"/>
    </row>
    <row r="61" spans="1:17" x14ac:dyDescent="0.25">
      <c r="B61" s="3"/>
      <c r="C61" s="3"/>
      <c r="I61" s="6"/>
      <c r="N61" s="14"/>
      <c r="O61" s="15"/>
      <c r="P61" s="3"/>
      <c r="Q61" s="3"/>
    </row>
    <row r="62" spans="1:17" ht="15.75" thickBot="1" x14ac:dyDescent="0.3">
      <c r="A62" s="7" t="s">
        <v>49</v>
      </c>
      <c r="B62" s="22">
        <f>+B60+B52</f>
        <v>1126832267.6099999</v>
      </c>
      <c r="C62" s="22">
        <f>+C60+C52</f>
        <v>1068741782.6700001</v>
      </c>
      <c r="I62" s="6"/>
      <c r="N62" s="14"/>
      <c r="O62" s="15"/>
      <c r="P62" s="3"/>
      <c r="Q62" s="3"/>
    </row>
    <row r="63" spans="1:17" ht="15.75" thickTop="1" x14ac:dyDescent="0.25">
      <c r="B63" s="27">
        <f>+B29-B52-B60</f>
        <v>0</v>
      </c>
      <c r="C63" s="27">
        <f>+C29-C52-C60</f>
        <v>0</v>
      </c>
      <c r="O63" s="3"/>
      <c r="P63" s="3"/>
    </row>
    <row r="64" spans="1:17" x14ac:dyDescent="0.25">
      <c r="C64" s="3"/>
      <c r="O64" s="3"/>
    </row>
    <row r="65" spans="1:16" x14ac:dyDescent="0.25">
      <c r="A65" s="28" t="s">
        <v>50</v>
      </c>
      <c r="B65" s="28" t="s">
        <v>51</v>
      </c>
      <c r="C65" s="28"/>
    </row>
    <row r="66" spans="1:16" x14ac:dyDescent="0.25">
      <c r="A66" s="29" t="s">
        <v>52</v>
      </c>
      <c r="B66" s="35" t="s">
        <v>53</v>
      </c>
      <c r="C66" s="35"/>
      <c r="P66" s="3"/>
    </row>
    <row r="67" spans="1:16" x14ac:dyDescent="0.25">
      <c r="A67" s="30"/>
      <c r="B67" s="30"/>
      <c r="C67" s="30"/>
    </row>
    <row r="68" spans="1:16" x14ac:dyDescent="0.25">
      <c r="A68" s="31" t="s">
        <v>54</v>
      </c>
      <c r="B68" s="32"/>
      <c r="C68" s="32"/>
    </row>
    <row r="69" spans="1:16" x14ac:dyDescent="0.25">
      <c r="A69" s="35" t="s">
        <v>55</v>
      </c>
      <c r="B69" s="35"/>
      <c r="C69" s="35"/>
    </row>
    <row r="70" spans="1:16" x14ac:dyDescent="0.25">
      <c r="A70" s="33"/>
      <c r="B70" s="33"/>
      <c r="C70" s="33"/>
    </row>
    <row r="71" spans="1:16" x14ac:dyDescent="0.25">
      <c r="A71" s="33"/>
      <c r="B71" s="33"/>
      <c r="C71" s="33"/>
    </row>
  </sheetData>
  <mergeCells count="6">
    <mergeCell ref="A69:C69"/>
    <mergeCell ref="A4:C4"/>
    <mergeCell ref="A5:C5"/>
    <mergeCell ref="A6:C6"/>
    <mergeCell ref="A7:C7"/>
    <mergeCell ref="B66:C6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2025-07-15T14:29:44Z</dcterms:created>
  <dcterms:modified xsi:type="dcterms:W3CDTF">2025-07-15T14:44:04Z</dcterms:modified>
</cp:coreProperties>
</file>